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Google Drive/COMISION DEPORTIVA - DOCUMENTACION/0001- REGLAMENTOS/2018 - 01 ANUARIO/004 MONTAÑA/"/>
    </mc:Choice>
  </mc:AlternateContent>
  <xr:revisionPtr revIDLastSave="0" documentId="13_ncr:1_{2F69B68C-EF1F-2F40-8984-D499B5F133E1}" xr6:coauthVersionLast="33" xr6:coauthVersionMax="33" xr10:uidLastSave="{00000000-0000-0000-0000-000000000000}"/>
  <bookViews>
    <workbookView xWindow="1320" yWindow="460" windowWidth="28260" windowHeight="28140" tabRatio="756" activeTab="1" xr2:uid="{00000000-000D-0000-FFFF-FFFF00000000}"/>
  </bookViews>
  <sheets>
    <sheet name=" Derechos de Inscripción " sheetId="2" state="hidden" r:id="rId1"/>
    <sheet name=" Boletín de Inscripción " sheetId="1" r:id="rId2"/>
    <sheet name=" Datos de Organizadores " sheetId="3" state="hidden" r:id="rId3"/>
    <sheet name="EXPORTACION HOJA" sheetId="6" r:id="rId4"/>
  </sheets>
  <externalReferences>
    <externalReference r:id="rId5"/>
  </externalReferences>
  <definedNames>
    <definedName name="Ambos">' Datos de Organizadores '!$O$28</definedName>
    <definedName name="_xlnm.Print_Area" localSheetId="1">' Boletín de Inscripción '!$C$11:$AG$179</definedName>
    <definedName name="_xlnm.Print_Area" localSheetId="0">' Derechos de Inscripción '!$A$2:$O$35</definedName>
    <definedName name="Autonomico">' Datos de Organizadores '!$P$14</definedName>
    <definedName name="Auxiliar">' Datos de Organizadores '!$P$8</definedName>
    <definedName name="Blanco">' Datos de Organizadores '!$P$16</definedName>
    <definedName name="BLANCO1">'[1] Datos de Organizadores '!$T$16</definedName>
    <definedName name="Campeonato">' Datos de Organizadores '!$P$28</definedName>
    <definedName name="cc">' Boletín de Inscripción '!$C$66</definedName>
    <definedName name="Cierre">' Derechos de Inscripción '!#REF!</definedName>
    <definedName name="CILINDRADA">' Boletín de Inscripción '!$C$64</definedName>
    <definedName name="CLASE">' Datos de Organizadores '!$P$39</definedName>
    <definedName name="CLASEM">' Datos de Organizadores '!$P$41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'!$P$54</definedName>
    <definedName name="Grupo">' Datos de Organizadores '!$P$31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52" i="1" l="1"/>
  <c r="R2" i="6"/>
  <c r="AG96" i="1"/>
  <c r="C66" i="1"/>
  <c r="P35" i="3" s="1"/>
  <c r="P39" i="3" s="1"/>
  <c r="AA64" i="1" s="1"/>
  <c r="T39" i="3"/>
  <c r="Q62" i="1"/>
  <c r="J2" i="6" s="1"/>
  <c r="R78" i="3"/>
  <c r="P37" i="3"/>
  <c r="Q2" i="6"/>
  <c r="P2" i="6"/>
  <c r="M2" i="6"/>
  <c r="L2" i="6"/>
  <c r="Q64" i="1"/>
  <c r="Z123" i="1" s="1"/>
  <c r="K2" i="6"/>
  <c r="H2" i="6"/>
  <c r="G2" i="6"/>
  <c r="F2" i="6"/>
  <c r="E2" i="6"/>
  <c r="D2" i="6"/>
  <c r="B2" i="6"/>
  <c r="C2" i="6"/>
  <c r="D16" i="2"/>
  <c r="Z18" i="1" s="1"/>
  <c r="Z118" i="1" s="1"/>
  <c r="J30" i="2"/>
  <c r="C79" i="1" s="1"/>
  <c r="P41" i="3"/>
  <c r="F23" i="2"/>
  <c r="H25" i="2"/>
  <c r="C28" i="1" s="1"/>
  <c r="F25" i="2"/>
  <c r="D25" i="2"/>
  <c r="D24" i="2"/>
  <c r="D23" i="2"/>
  <c r="C24" i="1"/>
  <c r="D22" i="2"/>
  <c r="C22" i="1" s="1"/>
  <c r="D21" i="2"/>
  <c r="B18" i="2"/>
  <c r="C18" i="1" s="1"/>
  <c r="C118" i="1" s="1"/>
  <c r="G125" i="1"/>
  <c r="G121" i="1"/>
  <c r="AE123" i="1"/>
  <c r="C82" i="1"/>
  <c r="G82" i="1" s="1"/>
  <c r="C21" i="1"/>
  <c r="G12" i="1"/>
  <c r="T4" i="3"/>
  <c r="B8" i="1"/>
  <c r="T5" i="3"/>
  <c r="B9" i="1"/>
  <c r="R9" i="3"/>
  <c r="P3" i="3"/>
  <c r="R5" i="3"/>
  <c r="R7" i="3"/>
  <c r="R8" i="3"/>
  <c r="R10" i="3"/>
  <c r="R11" i="3"/>
  <c r="R12" i="3"/>
  <c r="R13" i="3"/>
  <c r="R14" i="3"/>
  <c r="R15" i="3"/>
  <c r="R17" i="3"/>
  <c r="N43" i="3" l="1"/>
  <c r="T31" i="3"/>
  <c r="I2" i="6"/>
  <c r="T32" i="3"/>
  <c r="T30" i="3"/>
  <c r="C92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Microsoft Office</author>
    <author>José Ramón Gonzalez</author>
    <author>.</author>
  </authors>
  <commentList>
    <comment ref="Q62" authorId="0" shapeId="0" xr:uid="{00000000-0006-0000-0000-000001000000}">
      <text>
        <r>
          <rPr>
            <sz val="10"/>
            <color rgb="FF000000"/>
            <rFont val="Calibri"/>
            <family val="2"/>
          </rPr>
          <t xml:space="preserve">LA AGRUPACION PODRA SER CORREGIDA POR EL COLEGIO DE TÉCNICOS  ANTES DE LA APROBACION DE LA LISTA DEFINITIVA
</t>
        </r>
      </text>
    </comment>
    <comment ref="E7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2" authorId="2" shapeId="0" xr:uid="{00000000-0006-0000-0000-000003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2" authorId="2" shapeId="0" xr:uid="{00000000-0006-0000-0000-000004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<sst xmlns="http://schemas.openxmlformats.org/spreadsheetml/2006/main" count="499" uniqueCount="349">
  <si>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</si>
  <si>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</si>
  <si>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</si>
  <si>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</si>
  <si>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</si>
  <si>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</si>
  <si>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</si>
  <si>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</si>
  <si>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</si>
  <si>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</si>
  <si>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</si>
  <si>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</si>
  <si>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</si>
  <si>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</si>
  <si>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</si>
  <si>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</si>
  <si>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</si>
  <si>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</si>
  <si>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</si>
  <si>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</si>
  <si>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</si>
  <si>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</si>
  <si>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</si>
  <si>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</si>
  <si>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</si>
  <si>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</si>
  <si>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</si>
  <si>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</si>
  <si>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</si>
  <si>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</si>
  <si>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</si>
  <si>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</si>
  <si>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</si>
  <si>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</si>
  <si>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</si>
  <si>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</si>
  <si>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</si>
  <si>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</si>
  <si>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</si>
  <si>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</si>
  <si>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</si>
  <si>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</si>
  <si>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</si>
  <si>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</si>
  <si>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</si>
  <si>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</si>
  <si>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</si>
  <si>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</si>
  <si>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</si>
  <si>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</si>
  <si>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</si>
  <si>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</si>
  <si>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</si>
  <si>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</si>
  <si>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</si>
  <si>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</si>
  <si>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</si>
  <si>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</si>
  <si>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</si>
  <si>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Cilindrada</t>
  </si>
  <si>
    <t>Trofeo7</t>
  </si>
  <si>
    <t>Trofeo8</t>
  </si>
  <si>
    <t>Trofeo9</t>
  </si>
  <si>
    <t>Trofeo10</t>
  </si>
  <si>
    <t>IVA</t>
  </si>
  <si>
    <t>Fechas</t>
  </si>
  <si>
    <t>Guarde esta solicitud de inscripción una vez rellenada, pues la misma le servirá para cualquier prueba del Campeonato de España 2008 simplemente con seleccionar la prueba en cuestión y evitando el tener que rellenar nuevamente aquellos datos personales o del vehículo que no hayan sufrido modificaciones  de  una prueba a otra.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</si>
  <si>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</si>
  <si>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</si>
  <si>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</si>
  <si>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</si>
  <si>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</si>
  <si>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</si>
  <si>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</si>
  <si>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</si>
  <si>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</si>
  <si>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</si>
  <si>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</si>
  <si>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</si>
  <si>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</si>
  <si>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CONCURSANTE</t>
  </si>
  <si>
    <t>INDIVIDUAL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</si>
  <si>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</si>
  <si>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</si>
  <si>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</si>
  <si>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</si>
  <si>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</si>
  <si>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</si>
  <si>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</si>
  <si>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</si>
  <si>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</si>
  <si>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</si>
  <si>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</si>
  <si>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</si>
  <si>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</si>
  <si>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</si>
  <si>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</si>
  <si>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</si>
  <si>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</si>
  <si>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</si>
  <si>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</si>
  <si>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</si>
  <si>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</si>
  <si>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</si>
  <si>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</si>
  <si>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</si>
  <si>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</si>
  <si>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Procedencia</t>
  </si>
  <si>
    <t>CADIZ</t>
  </si>
  <si>
    <t>Vehículos A-2</t>
  </si>
  <si>
    <t>GT</t>
  </si>
  <si>
    <t>A-2</t>
  </si>
  <si>
    <t>N</t>
  </si>
  <si>
    <t>A</t>
  </si>
  <si>
    <t>Seleccionar de la lista desplegable</t>
  </si>
  <si>
    <t>CAMPEONATO de ANDALUCIA</t>
  </si>
  <si>
    <t>GRANADA</t>
  </si>
  <si>
    <t>ALCALA LA REAL</t>
  </si>
  <si>
    <t>MACAEL</t>
  </si>
  <si>
    <t>JAEN</t>
  </si>
  <si>
    <t>ALMERIA</t>
  </si>
  <si>
    <t>El Concursante firmante declara conocer el CDI, las Prescripciones Comunes y el Reglamento Deportivo del Campeonato de Andalucia de Montaña, así como también el Reglamento Particular de la Prueba y se compromete a aceptarlos sin ninguna reserva, tanto por sí mismo como por su piloto, por lo que solicita su inscripción en la prueba.</t>
  </si>
  <si>
    <t>Cilindrada Corregida</t>
  </si>
  <si>
    <t>TURBO</t>
  </si>
  <si>
    <t>Division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</si>
  <si>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</si>
  <si>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</si>
  <si>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</si>
  <si>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</si>
  <si>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</si>
  <si>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</si>
  <si>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</si>
  <si>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</si>
  <si>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</si>
  <si>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DIVISION</t>
  </si>
  <si>
    <t>CLASE</t>
  </si>
  <si>
    <t>Division H</t>
  </si>
  <si>
    <t>DERECHOS DE INSCRIPCIÓN</t>
  </si>
  <si>
    <t>F-2000</t>
  </si>
  <si>
    <t>VEHICULO</t>
  </si>
  <si>
    <t>EQUIPAMIENTO DE SEGURIDAD Y VERIFICACIONES TÉCNICAS</t>
  </si>
  <si>
    <t>Toda modificación o sustirucion de alguno de estos elementos, deberá ser comunicado por el concursante al Delegado Tecnico</t>
  </si>
  <si>
    <t>OBLIGATORIO RELLENAR POR EL EQUIPO</t>
  </si>
  <si>
    <t>/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</si>
  <si>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</si>
  <si>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</si>
  <si>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</si>
  <si>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</si>
  <si>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</si>
  <si>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</si>
  <si>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</si>
  <si>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</si>
  <si>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</si>
  <si>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Automática</t>
  </si>
  <si>
    <t>Fecha Revi</t>
  </si>
  <si>
    <t>Manual</t>
  </si>
  <si>
    <t>Fecha Rev</t>
  </si>
  <si>
    <t>La revisión tiene validez como maximo 2 años</t>
  </si>
  <si>
    <t>Deposito de Seguridad</t>
  </si>
  <si>
    <t>Fecha Frabric.</t>
  </si>
  <si>
    <t>///  A PARTIR DE AQUÍ RELLENAR EN LAS VERIFICACIONES POR LOS COMISARIOS TECNICOS   ///</t>
  </si>
  <si>
    <t>Arco Seguridad</t>
  </si>
  <si>
    <t>Aspecto Carroceria</t>
  </si>
  <si>
    <t>Arnes</t>
  </si>
  <si>
    <t>Habitaculo</t>
  </si>
  <si>
    <t>Backets</t>
  </si>
  <si>
    <t>Hueco Motor</t>
  </si>
  <si>
    <t>Extincion</t>
  </si>
  <si>
    <t>Numeros</t>
  </si>
  <si>
    <t>Desconectador</t>
  </si>
  <si>
    <t>Publicidad, Placas</t>
  </si>
  <si>
    <t>Neumaticos</t>
  </si>
  <si>
    <t>Observaciones</t>
  </si>
  <si>
    <t>Comisario Tecnico Oc__________AN</t>
  </si>
  <si>
    <t>En Verificaciones Administrativas</t>
  </si>
  <si>
    <t>0081</t>
  </si>
  <si>
    <t>0001183321</t>
  </si>
  <si>
    <t>EQUIPACION RESERVA</t>
  </si>
  <si>
    <t>EQUIP RESERVA</t>
  </si>
  <si>
    <t>ESC. SUR</t>
  </si>
  <si>
    <t>MC ALCALA LA REAL</t>
  </si>
  <si>
    <t>04867 </t>
  </si>
  <si>
    <t>escuderiadelmarmol@hotmail.com</t>
  </si>
  <si>
    <t>APARTADO DE CORREOS 242</t>
  </si>
  <si>
    <t>11100</t>
  </si>
  <si>
    <t>SAN FERNANDO</t>
  </si>
  <si>
    <t>956 - 590.598</t>
  </si>
  <si>
    <t>CORDOBA</t>
  </si>
  <si>
    <t>inscripcion@escuderiasur.net</t>
  </si>
  <si>
    <t>APARTADO DE CORREOS 127</t>
  </si>
  <si>
    <t>23680</t>
  </si>
  <si>
    <t>629 28 27 29</t>
  </si>
  <si>
    <t>motorclubalcala@gmail.com</t>
  </si>
  <si>
    <t>FECHA DE CIERRE</t>
  </si>
  <si>
    <t>GRUPO</t>
  </si>
  <si>
    <t>Tipo de vehículo (Seleccionar de la Lista)</t>
  </si>
  <si>
    <t>HISTORICOS</t>
  </si>
  <si>
    <t xml:space="preserve">Seleccionar Grupo </t>
  </si>
  <si>
    <t>Gr A</t>
  </si>
  <si>
    <t>Gr N</t>
  </si>
  <si>
    <t>Gr F2</t>
  </si>
  <si>
    <t>F2</t>
  </si>
  <si>
    <t>Gr B</t>
  </si>
  <si>
    <t>B</t>
  </si>
  <si>
    <t>Gr I</t>
  </si>
  <si>
    <t>Gr II</t>
  </si>
  <si>
    <t>Gr III</t>
  </si>
  <si>
    <t>Gr IV</t>
  </si>
  <si>
    <t>Gr V</t>
  </si>
  <si>
    <t>*Para realizar las Verif. Técnicas, este documento debe de estar completamente relleno y firmado OBLIGATORIAMENTE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</si>
  <si>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</si>
  <si>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</si>
  <si>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</si>
  <si>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</si>
  <si>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r>
      <t xml:space="preserve">Hans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</si>
  <si>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 xml:space="preserve">  Firma Piloto/Representante (En Verificaciones Técnicas)</t>
  </si>
  <si>
    <t>RS.</t>
  </si>
  <si>
    <t>ESC. COLMENAR RACING</t>
  </si>
  <si>
    <t>C/ ACERA NUEVA 5</t>
  </si>
  <si>
    <t>29170</t>
  </si>
  <si>
    <t>COLMENAR</t>
  </si>
  <si>
    <t>MALAGA</t>
  </si>
  <si>
    <t>610 70 90 35</t>
  </si>
  <si>
    <t>¡ MUY IMPORTANTE! NO OLVIDE ACTIVAR LOS MACROS-ACTIVEX DE ESTA HOJA !</t>
  </si>
  <si>
    <t>Nombre del Concursante</t>
  </si>
  <si>
    <t>Despues del Cierre</t>
  </si>
  <si>
    <t>Nº CUENTA BANCARIA BANCO SABADELL (IBAN ES74)</t>
  </si>
  <si>
    <t>Nº ITV HISTORICOS / F2000</t>
  </si>
  <si>
    <t>R</t>
  </si>
  <si>
    <t>CLASE MONOP</t>
  </si>
  <si>
    <t>PR</t>
  </si>
  <si>
    <t>AGRUPACIÓN I</t>
  </si>
  <si>
    <t>AGRUPACIÓN II</t>
  </si>
  <si>
    <t>AGRUPACIÓN III</t>
  </si>
  <si>
    <t>956 038 587</t>
  </si>
  <si>
    <t>7418</t>
  </si>
  <si>
    <t>61</t>
  </si>
  <si>
    <t>ESC. MONTORO</t>
  </si>
  <si>
    <t>C/ DEL PILAR, 1 BAJO</t>
  </si>
  <si>
    <t>14600</t>
  </si>
  <si>
    <t>MONTORO</t>
  </si>
  <si>
    <t>655318296 </t>
  </si>
  <si>
    <t>XIV</t>
  </si>
  <si>
    <t>XIII</t>
  </si>
  <si>
    <t>40 SUBIDA AL MÁRMOL</t>
  </si>
  <si>
    <t>ESCUDERIA CLASICOS ALCALA</t>
  </si>
  <si>
    <t>ABEN-ZAYDE 2 BJ/PUB MARBELLA</t>
  </si>
  <si>
    <t>escuderiamontoro@hotmail.com</t>
  </si>
  <si>
    <t>AUTO CLUB VENTURI</t>
  </si>
  <si>
    <r>
      <t xml:space="preserve">  Casco</t>
    </r>
    <r>
      <rPr>
        <b/>
        <sz val="7"/>
        <color indexed="9"/>
        <rFont val="Tahoma"/>
        <family val="2"/>
      </rPr>
      <t xml:space="preserve"> SNELL SA(2000,2005,2010) SAH (2010)                                                                                                           </t>
    </r>
  </si>
  <si>
    <t>subidanoalejo@gmail.com</t>
  </si>
  <si>
    <t>CALLE FRANCISCO DE HERRERA, 22</t>
  </si>
  <si>
    <t>CASARABONELA</t>
  </si>
  <si>
    <t>650 77 41 73</t>
  </si>
  <si>
    <t>ESC VILLACOR</t>
  </si>
  <si>
    <t>Lorenzo Ferrerira 39</t>
  </si>
  <si>
    <t>14006</t>
  </si>
  <si>
    <t>VILLAVICIOSA</t>
  </si>
  <si>
    <t>A.C. EL EJIDO</t>
  </si>
  <si>
    <t>C/ SEVILLA , 10</t>
  </si>
  <si>
    <t>EL EJIDO</t>
  </si>
  <si>
    <t>automovilclubelejido@gmail.com</t>
  </si>
  <si>
    <t>R2-3,R-3T,R3D</t>
  </si>
  <si>
    <r>
      <t>Campeonato de Andalucia                                                               Montaña</t>
    </r>
    <r>
      <rPr>
        <b/>
        <sz val="18"/>
        <rFont val="Tahoma"/>
        <family val="2"/>
      </rPr>
      <t xml:space="preserve"> 2017</t>
    </r>
  </si>
  <si>
    <t>3 -</t>
  </si>
  <si>
    <t>Descarga esta hoja en tu ordenador, no se puede rellenar en el navegador web!</t>
  </si>
  <si>
    <t>Gr. N3, Diesel, R1</t>
  </si>
  <si>
    <t>GR. A</t>
  </si>
  <si>
    <t>GR. N</t>
  </si>
  <si>
    <t>N3/R1</t>
  </si>
  <si>
    <t>S/N/F</t>
  </si>
  <si>
    <t>subidacolmenar@gmail.com</t>
  </si>
  <si>
    <t>Nº Bastidor / Chasis (OBLIGATORIO)</t>
  </si>
  <si>
    <t>LICENCIA CONCURSANTE</t>
  </si>
  <si>
    <t>DNI PILOTO</t>
  </si>
  <si>
    <t>LICENCIA PILOTO</t>
  </si>
  <si>
    <t>TELEFONO MÓVIL</t>
  </si>
  <si>
    <t>VEHÍCULO</t>
  </si>
  <si>
    <t>C.C.</t>
  </si>
  <si>
    <t>AGRUP.</t>
  </si>
  <si>
    <t>GR.</t>
  </si>
  <si>
    <t>CL.</t>
  </si>
  <si>
    <t>Nº ITVC</t>
  </si>
  <si>
    <t>PAGO</t>
  </si>
  <si>
    <t>CTO.</t>
  </si>
  <si>
    <t>CORREO ELECTRONICO</t>
  </si>
  <si>
    <t>OBSERVACIONES</t>
  </si>
  <si>
    <t>ESCUDERIA DEL MARMOL</t>
  </si>
  <si>
    <t>CTRA. TAHAL</t>
  </si>
  <si>
    <t>subidacasarabonela@gmail.com</t>
  </si>
  <si>
    <t>info@escuderiavillacor.es</t>
  </si>
  <si>
    <t>XXVII SUBIDA A ALGAR</t>
  </si>
  <si>
    <t>III SUBIDA VILLA DE NOALEJO</t>
  </si>
  <si>
    <t>III SUBIDA A CASARABONELA</t>
  </si>
  <si>
    <t>XIX SUBIDA A MONTORO</t>
  </si>
  <si>
    <t>VII Subida a Colmenar-Montes Malaga</t>
  </si>
  <si>
    <t>VI Subida al Cerro de los Cañones</t>
  </si>
  <si>
    <t>II SUBIDA A BERJA</t>
  </si>
  <si>
    <t>XXXIX Subida a La Mota</t>
  </si>
  <si>
    <t>XXXV  Subida a Vejer</t>
  </si>
  <si>
    <t>XLIII SUBIDA AL MARMOL</t>
  </si>
  <si>
    <t>III SUBIDA A TORRE ALHAQUIME-OLVERA</t>
  </si>
  <si>
    <t>XXVIII SUBIDA A TRASSIERRA</t>
  </si>
  <si>
    <t>Gr. Prot E1 , WRC, N5, R5, R4, N+, CA</t>
  </si>
  <si>
    <t>CM + , E2-SC, CN</t>
  </si>
  <si>
    <t>CM+</t>
  </si>
  <si>
    <t xml:space="preserve">CM </t>
  </si>
  <si>
    <t>AGRUPACIÓN VIII</t>
  </si>
  <si>
    <t>AGRUPACIÓN VII</t>
  </si>
  <si>
    <t>GT 2-3-4, GT RALLY</t>
  </si>
  <si>
    <t>F2000, N1 , N2, S2000, S1600</t>
  </si>
  <si>
    <t>CM PROMO, SILUETA, E1 NAC, E2 NAC</t>
  </si>
  <si>
    <t>XX</t>
  </si>
  <si>
    <t>XXI</t>
  </si>
  <si>
    <t>XXII</t>
  </si>
  <si>
    <t>XVII</t>
  </si>
  <si>
    <t>XVIII</t>
  </si>
  <si>
    <t>XIX</t>
  </si>
  <si>
    <t>HISTORICOS - Pre82, A, N, A1/2</t>
  </si>
  <si>
    <t>HISTORICOS HF2000</t>
  </si>
  <si>
    <t>AGRUPACION V</t>
  </si>
  <si>
    <t xml:space="preserve">XV </t>
  </si>
  <si>
    <t>XVI</t>
  </si>
  <si>
    <t>Fecha Nacimiento</t>
  </si>
  <si>
    <t>VETERANO</t>
  </si>
  <si>
    <t>HITORICOS</t>
  </si>
  <si>
    <t>HF2000</t>
  </si>
  <si>
    <t>VT</t>
  </si>
  <si>
    <t>30/6 - 1/7/2018</t>
  </si>
  <si>
    <t>5-6/05/2018</t>
  </si>
  <si>
    <t>3-4/03/2018</t>
  </si>
  <si>
    <t>2-3/06/2018</t>
  </si>
  <si>
    <t>16-17/06/2018</t>
  </si>
  <si>
    <t>14-15/07/2018</t>
  </si>
  <si>
    <t>22-23/09/2018</t>
  </si>
  <si>
    <t>1-2/09/2018</t>
  </si>
  <si>
    <t>6-7/10/2018</t>
  </si>
  <si>
    <t>27-28/10/2018</t>
  </si>
  <si>
    <t>10-11/11/2018</t>
  </si>
  <si>
    <t>24-25/11/2018</t>
  </si>
  <si>
    <t>MONTAÑA 2018</t>
  </si>
  <si>
    <t>ESC. CERRO DE LOS CAÑONES</t>
  </si>
  <si>
    <t>CALLE HUERTOS, 47 , BAJO</t>
  </si>
  <si>
    <t>18420</t>
  </si>
  <si>
    <t>LANJARÓN</t>
  </si>
  <si>
    <t>958 772 150</t>
  </si>
  <si>
    <t>REGULARIDAD MONTAÑA</t>
  </si>
  <si>
    <t>RS</t>
  </si>
  <si>
    <t>organizacion.subidalanjaron@gmail.com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</si>
</sst>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0\ \c\c"/>
    <numFmt numFmtId="173" formatCode="\ \ 0\ \c\c"/>
    <numFmt numFmtId="174" formatCode="_-* #,##0.00\ [$€]_-;\-* #,##0.00\ [$€]_-;_-* &quot;-&quot;??\ [$€]_-;_-@_-"/>
    <numFmt numFmtId="175" formatCode="d\-m\-yyyy;@"/>
  </numFmts>
  <fonts count="82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12"/>
      <color indexed="12"/>
      <name val="Tahoma"/>
      <family val="2"/>
    </font>
    <font>
      <b/>
      <sz val="18"/>
      <color indexed="10"/>
      <name val="Tahoma"/>
      <family val="2"/>
    </font>
    <font>
      <sz val="10"/>
      <color indexed="10"/>
      <name val="Arial"/>
      <family val="2"/>
    </font>
    <font>
      <b/>
      <sz val="9"/>
      <color indexed="8"/>
      <name val="Tahoma"/>
      <family val="2"/>
    </font>
    <font>
      <b/>
      <i/>
      <sz val="9"/>
      <color indexed="9"/>
      <name val="Tahoma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sz val="9"/>
      <color indexed="8"/>
      <name val="Tahoma"/>
      <family val="2"/>
    </font>
    <font>
      <b/>
      <sz val="7"/>
      <color indexed="9"/>
      <name val="Tahoma"/>
      <family val="2"/>
    </font>
    <font>
      <b/>
      <sz val="7"/>
      <color indexed="8"/>
      <name val="Tahoma"/>
      <family val="2"/>
    </font>
    <font>
      <b/>
      <sz val="14"/>
      <color indexed="12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i/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u/>
      <sz val="10"/>
      <color theme="11"/>
      <name val="Arial"/>
      <family val="2"/>
    </font>
    <font>
      <sz val="9"/>
      <name val="Arial"/>
      <family val="2"/>
    </font>
    <font>
      <b/>
      <sz val="8"/>
      <color indexed="12"/>
      <name val="Tahoma"/>
      <family val="2"/>
    </font>
    <font>
      <b/>
      <sz val="9"/>
      <color indexed="8"/>
      <name val="Arial Narrow"/>
      <family val="2"/>
    </font>
    <font>
      <b/>
      <sz val="9"/>
      <color indexed="8"/>
      <name val="Arial"/>
      <family val="2"/>
    </font>
    <font>
      <b/>
      <sz val="26"/>
      <color theme="1"/>
      <name val="Tahoma"/>
      <family val="2"/>
    </font>
    <font>
      <sz val="10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auto="1"/>
      </right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67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2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8" xfId="0" applyNumberFormat="1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64" fontId="5" fillId="0" borderId="10" xfId="0" applyNumberFormat="1" applyFont="1" applyBorder="1" applyAlignment="1" applyProtection="1">
      <alignment vertical="center"/>
      <protection hidden="1"/>
    </xf>
    <xf numFmtId="165" fontId="2" fillId="0" borderId="8" xfId="0" applyNumberFormat="1" applyFont="1" applyBorder="1" applyAlignment="1" applyProtection="1">
      <alignment vertical="center"/>
      <protection hidden="1"/>
    </xf>
    <xf numFmtId="165" fontId="2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5" fontId="2" fillId="0" borderId="8" xfId="0" applyNumberFormat="1" applyFont="1" applyFill="1" applyBorder="1" applyAlignment="1" applyProtection="1">
      <alignment vertical="center"/>
      <protection hidden="1"/>
    </xf>
    <xf numFmtId="165" fontId="2" fillId="0" borderId="11" xfId="0" applyNumberFormat="1" applyFont="1" applyFill="1" applyBorder="1" applyAlignment="1" applyProtection="1">
      <alignment vertical="center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6" fillId="4" borderId="0" xfId="0" applyFont="1" applyFill="1" applyAlignment="1" applyProtection="1">
      <alignment vertical="center"/>
    </xf>
    <xf numFmtId="0" fontId="2" fillId="0" borderId="15" xfId="0" applyFont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5" fillId="4" borderId="0" xfId="0" applyFont="1" applyFill="1" applyBorder="1" applyProtection="1">
      <protection locked="0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165" fontId="27" fillId="2" borderId="1" xfId="0" applyNumberFormat="1" applyFont="1" applyFill="1" applyBorder="1" applyAlignment="1" applyProtection="1">
      <alignment vertical="center"/>
    </xf>
    <xf numFmtId="165" fontId="26" fillId="2" borderId="1" xfId="0" applyNumberFormat="1" applyFont="1" applyFill="1" applyBorder="1" applyAlignment="1" applyProtection="1">
      <alignment vertical="center"/>
    </xf>
    <xf numFmtId="165" fontId="31" fillId="4" borderId="1" xfId="0" applyNumberFormat="1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3" xfId="0" applyFont="1" applyFill="1" applyBorder="1" applyAlignment="1" applyProtection="1">
      <alignment vertical="center"/>
      <protection hidden="1"/>
    </xf>
    <xf numFmtId="0" fontId="6" fillId="6" borderId="6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2" fillId="5" borderId="18" xfId="0" applyFont="1" applyFill="1" applyBorder="1" applyAlignment="1" applyProtection="1">
      <alignment vertical="center"/>
      <protection hidden="1"/>
    </xf>
    <xf numFmtId="0" fontId="2" fillId="5" borderId="18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horizontal="right"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9" xfId="0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vertical="center"/>
      <protection locked="0" hidden="1"/>
    </xf>
    <xf numFmtId="0" fontId="22" fillId="6" borderId="6" xfId="0" applyFont="1" applyFill="1" applyBorder="1" applyAlignment="1" applyProtection="1">
      <alignment vertical="center"/>
      <protection hidden="1"/>
    </xf>
    <xf numFmtId="0" fontId="24" fillId="0" borderId="0" xfId="0" applyFont="1"/>
    <xf numFmtId="49" fontId="37" fillId="0" borderId="22" xfId="0" applyNumberFormat="1" applyFont="1" applyFill="1" applyBorder="1" applyAlignment="1" applyProtection="1">
      <alignment horizontal="center" vertical="center"/>
      <protection locked="0"/>
    </xf>
    <xf numFmtId="49" fontId="37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43" fillId="0" borderId="17" xfId="0" applyNumberFormat="1" applyFont="1" applyBorder="1" applyAlignment="1" applyProtection="1">
      <alignment horizontal="center" vertical="center"/>
      <protection hidden="1"/>
    </xf>
    <xf numFmtId="49" fontId="43" fillId="0" borderId="17" xfId="0" quotePrefix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45" fillId="0" borderId="13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0" fontId="24" fillId="6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vertical="center"/>
      <protection hidden="1"/>
    </xf>
    <xf numFmtId="0" fontId="24" fillId="8" borderId="0" xfId="0" applyFont="1" applyFill="1" applyAlignment="1">
      <alignment horizontal="center" vertical="center"/>
    </xf>
    <xf numFmtId="0" fontId="0" fillId="8" borderId="0" xfId="0" applyFill="1"/>
    <xf numFmtId="0" fontId="24" fillId="9" borderId="0" xfId="0" applyFont="1" applyFill="1" applyAlignment="1">
      <alignment vertical="center"/>
    </xf>
    <xf numFmtId="0" fontId="24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5" xfId="0" applyFont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0" fontId="52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locked="0" hidden="1"/>
    </xf>
    <xf numFmtId="168" fontId="48" fillId="0" borderId="0" xfId="0" applyNumberFormat="1" applyFont="1" applyBorder="1" applyAlignment="1" applyProtection="1">
      <alignment horizontal="center" vertical="center"/>
      <protection hidden="1"/>
    </xf>
    <xf numFmtId="0" fontId="47" fillId="0" borderId="3" xfId="0" applyFont="1" applyFill="1" applyBorder="1" applyAlignment="1" applyProtection="1">
      <alignment vertical="center"/>
    </xf>
    <xf numFmtId="1" fontId="41" fillId="0" borderId="3" xfId="0" applyNumberFormat="1" applyFont="1" applyFill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14" fillId="0" borderId="0" xfId="0" applyFont="1" applyBorder="1" applyProtection="1"/>
    <xf numFmtId="0" fontId="2" fillId="3" borderId="1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3" fillId="3" borderId="17" xfId="0" applyFont="1" applyFill="1" applyBorder="1" applyAlignment="1" applyProtection="1">
      <alignment vertical="center"/>
      <protection hidden="1"/>
    </xf>
    <xf numFmtId="0" fontId="2" fillId="3" borderId="17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2" fillId="3" borderId="2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17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0" fontId="6" fillId="0" borderId="13" xfId="0" applyFont="1" applyBorder="1" applyAlignment="1" applyProtection="1">
      <alignment wrapText="1"/>
      <protection hidden="1"/>
    </xf>
    <xf numFmtId="0" fontId="2" fillId="3" borderId="26" xfId="0" applyFont="1" applyFill="1" applyBorder="1" applyAlignment="1" applyProtection="1">
      <alignment vertical="center"/>
      <protection hidden="1"/>
    </xf>
    <xf numFmtId="0" fontId="46" fillId="0" borderId="0" xfId="0" applyFont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2" xfId="0" applyNumberFormat="1" applyFont="1" applyBorder="1" applyAlignment="1" applyProtection="1">
      <alignment vertical="center"/>
      <protection hidden="1"/>
    </xf>
    <xf numFmtId="0" fontId="0" fillId="8" borderId="0" xfId="0" applyFill="1" applyAlignment="1"/>
    <xf numFmtId="0" fontId="2" fillId="3" borderId="0" xfId="0" applyFont="1" applyFill="1" applyAlignment="1" applyProtection="1">
      <alignment vertical="center"/>
      <protection hidden="1"/>
    </xf>
    <xf numFmtId="0" fontId="28" fillId="0" borderId="1" xfId="0" applyNumberFormat="1" applyFont="1" applyFill="1" applyBorder="1" applyAlignment="1" applyProtection="1">
      <alignment horizontal="center" vertical="center"/>
      <protection locked="0"/>
    </xf>
    <xf numFmtId="164" fontId="39" fillId="0" borderId="10" xfId="0" applyNumberFormat="1" applyFont="1" applyBorder="1" applyAlignment="1" applyProtection="1">
      <alignment vertical="center"/>
      <protection hidden="1"/>
    </xf>
    <xf numFmtId="164" fontId="63" fillId="0" borderId="14" xfId="0" applyNumberFormat="1" applyFont="1" applyBorder="1" applyAlignment="1" applyProtection="1">
      <alignment vertical="center"/>
      <protection hidden="1"/>
    </xf>
    <xf numFmtId="164" fontId="39" fillId="0" borderId="2" xfId="0" applyNumberFormat="1" applyFont="1" applyBorder="1" applyAlignment="1" applyProtection="1">
      <alignment vertical="center"/>
      <protection hidden="1"/>
    </xf>
    <xf numFmtId="0" fontId="39" fillId="0" borderId="0" xfId="0" applyFont="1" applyBorder="1" applyAlignment="1" applyProtection="1">
      <alignment vertical="center"/>
      <protection hidden="1"/>
    </xf>
    <xf numFmtId="0" fontId="24" fillId="9" borderId="0" xfId="0" applyFont="1" applyFill="1" applyAlignment="1">
      <alignment horizontal="center"/>
    </xf>
    <xf numFmtId="168" fontId="6" fillId="0" borderId="38" xfId="0" applyNumberFormat="1" applyFont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>
      <alignment horizontal="center" vertical="center"/>
    </xf>
    <xf numFmtId="0" fontId="24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/>
    </xf>
    <xf numFmtId="0" fontId="67" fillId="15" borderId="0" xfId="0" applyFont="1" applyFill="1" applyAlignment="1">
      <alignment horizontal="center" vertical="center"/>
    </xf>
    <xf numFmtId="1" fontId="67" fillId="15" borderId="0" xfId="0" applyNumberFormat="1" applyFont="1" applyFill="1" applyAlignment="1">
      <alignment horizontal="center" vertical="center"/>
    </xf>
    <xf numFmtId="1" fontId="67" fillId="15" borderId="0" xfId="0" applyNumberFormat="1" applyFont="1" applyFill="1" applyAlignment="1">
      <alignment horizontal="center"/>
    </xf>
    <xf numFmtId="0" fontId="68" fillId="0" borderId="0" xfId="0" applyFont="1" applyBorder="1" applyAlignment="1">
      <alignment horizontal="left" vertical="center"/>
    </xf>
    <xf numFmtId="0" fontId="68" fillId="0" borderId="0" xfId="0" applyFont="1" applyBorder="1" applyAlignment="1" applyProtection="1">
      <alignment horizontal="left" vertical="center"/>
      <protection locked="0"/>
    </xf>
    <xf numFmtId="49" fontId="68" fillId="0" borderId="0" xfId="0" applyNumberFormat="1" applyFont="1" applyBorder="1" applyAlignment="1" applyProtection="1">
      <alignment horizontal="left" vertical="center"/>
      <protection locked="0"/>
    </xf>
    <xf numFmtId="0" fontId="71" fillId="0" borderId="0" xfId="0" applyFont="1" applyBorder="1" applyAlignment="1">
      <alignment horizontal="left"/>
    </xf>
    <xf numFmtId="0" fontId="70" fillId="0" borderId="0" xfId="2" applyFont="1" applyBorder="1" applyAlignment="1" applyProtection="1">
      <alignment horizontal="left" vertical="center"/>
      <protection locked="0"/>
    </xf>
    <xf numFmtId="175" fontId="68" fillId="0" borderId="0" xfId="0" applyNumberFormat="1" applyFont="1" applyBorder="1" applyAlignment="1" applyProtection="1">
      <alignment horizontal="left" vertical="center"/>
      <protection locked="0"/>
    </xf>
    <xf numFmtId="0" fontId="72" fillId="0" borderId="0" xfId="0" applyFont="1" applyBorder="1" applyAlignment="1">
      <alignment horizontal="left"/>
    </xf>
    <xf numFmtId="0" fontId="68" fillId="0" borderId="0" xfId="0" quotePrefix="1" applyFont="1" applyBorder="1" applyAlignment="1" applyProtection="1">
      <alignment horizontal="left" vertical="center"/>
      <protection locked="0"/>
    </xf>
    <xf numFmtId="168" fontId="68" fillId="0" borderId="0" xfId="0" applyNumberFormat="1" applyFont="1" applyBorder="1" applyAlignment="1" applyProtection="1">
      <alignment horizontal="left" vertical="center"/>
      <protection locked="0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left"/>
    </xf>
    <xf numFmtId="3" fontId="68" fillId="0" borderId="0" xfId="0" applyNumberFormat="1" applyFont="1" applyBorder="1" applyAlignment="1" applyProtection="1">
      <alignment horizontal="left" vertical="center"/>
      <protection locked="0"/>
    </xf>
    <xf numFmtId="4" fontId="68" fillId="0" borderId="0" xfId="0" applyNumberFormat="1" applyFont="1" applyBorder="1" applyAlignment="1" applyProtection="1">
      <alignment horizontal="left" vertical="center"/>
      <protection locked="0"/>
    </xf>
    <xf numFmtId="168" fontId="68" fillId="0" borderId="0" xfId="0" applyNumberFormat="1" applyFont="1" applyFill="1" applyBorder="1" applyAlignment="1" applyProtection="1">
      <alignment horizontal="left" vertical="center"/>
      <protection locked="0"/>
    </xf>
    <xf numFmtId="0" fontId="69" fillId="0" borderId="0" xfId="0" applyFont="1" applyBorder="1" applyAlignment="1">
      <alignment horizontal="left" wrapText="1"/>
    </xf>
    <xf numFmtId="171" fontId="68" fillId="0" borderId="0" xfId="0" applyNumberFormat="1" applyFont="1" applyBorder="1" applyAlignment="1" applyProtection="1">
      <alignment horizontal="left" vertical="center"/>
      <protection locked="0"/>
    </xf>
    <xf numFmtId="171" fontId="68" fillId="0" borderId="0" xfId="0" applyNumberFormat="1" applyFont="1" applyAlignment="1">
      <alignment horizontal="left"/>
    </xf>
    <xf numFmtId="0" fontId="72" fillId="0" borderId="0" xfId="0" applyFont="1" applyBorder="1" applyAlignment="1">
      <alignment horizontal="left" vertical="center"/>
    </xf>
    <xf numFmtId="0" fontId="73" fillId="0" borderId="0" xfId="0" applyFont="1" applyBorder="1" applyAlignment="1">
      <alignment horizontal="left"/>
    </xf>
    <xf numFmtId="0" fontId="20" fillId="0" borderId="0" xfId="2" applyBorder="1" applyAlignment="1" applyProtection="1">
      <alignment horizontal="left"/>
    </xf>
    <xf numFmtId="0" fontId="74" fillId="4" borderId="0" xfId="0" applyFont="1" applyFill="1" applyBorder="1" applyProtection="1"/>
    <xf numFmtId="0" fontId="0" fillId="0" borderId="0" xfId="0"/>
    <xf numFmtId="0" fontId="76" fillId="14" borderId="0" xfId="0" applyFont="1" applyFill="1" applyAlignment="1">
      <alignment horizontal="center" vertical="center"/>
    </xf>
    <xf numFmtId="0" fontId="76" fillId="14" borderId="0" xfId="0" applyFont="1" applyFill="1" applyAlignment="1">
      <alignment horizontal="center"/>
    </xf>
    <xf numFmtId="0" fontId="76" fillId="14" borderId="0" xfId="0" applyNumberFormat="1" applyFont="1" applyFill="1" applyAlignment="1">
      <alignment horizontal="center" vertical="center"/>
    </xf>
    <xf numFmtId="0" fontId="20" fillId="0" borderId="0" xfId="2" applyAlignment="1" applyProtection="1"/>
    <xf numFmtId="164" fontId="39" fillId="0" borderId="4" xfId="0" applyNumberFormat="1" applyFont="1" applyBorder="1" applyAlignment="1" applyProtection="1">
      <alignment horizontal="left" vertical="center"/>
      <protection hidden="1"/>
    </xf>
    <xf numFmtId="0" fontId="7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78" fillId="0" borderId="1" xfId="0" applyFont="1" applyBorder="1" applyAlignment="1">
      <alignment horizontal="center" vertical="center" wrapText="1"/>
    </xf>
    <xf numFmtId="1" fontId="79" fillId="0" borderId="1" xfId="0" applyNumberFormat="1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0" fillId="0" borderId="1" xfId="0" applyBorder="1"/>
    <xf numFmtId="0" fontId="20" fillId="0" borderId="0" xfId="2" applyBorder="1" applyAlignment="1" applyProtection="1">
      <alignment horizontal="left" vertical="center"/>
    </xf>
    <xf numFmtId="0" fontId="13" fillId="0" borderId="84" xfId="0" applyFont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14" fontId="2" fillId="0" borderId="0" xfId="0" applyNumberFormat="1" applyFont="1" applyBorder="1" applyAlignment="1" applyProtection="1">
      <alignment vertical="center"/>
      <protection hidden="1"/>
    </xf>
    <xf numFmtId="0" fontId="20" fillId="0" borderId="0" xfId="2" applyBorder="1" applyAlignment="1" applyProtection="1">
      <alignment horizontal="left" vertical="center"/>
      <protection locked="0"/>
    </xf>
    <xf numFmtId="0" fontId="30" fillId="4" borderId="83" xfId="0" applyFont="1" applyFill="1" applyBorder="1" applyAlignment="1" applyProtection="1">
      <alignment horizontal="center" vertical="center" textRotation="90"/>
    </xf>
    <xf numFmtId="0" fontId="34" fillId="4" borderId="78" xfId="0" applyFont="1" applyFill="1" applyBorder="1" applyAlignment="1" applyProtection="1">
      <alignment horizontal="center" vertical="center"/>
    </xf>
    <xf numFmtId="0" fontId="34" fillId="4" borderId="79" xfId="0" applyFont="1" applyFill="1" applyBorder="1" applyAlignment="1" applyProtection="1">
      <alignment horizontal="center" vertical="center"/>
    </xf>
    <xf numFmtId="166" fontId="36" fillId="0" borderId="71" xfId="0" applyNumberFormat="1" applyFont="1" applyFill="1" applyBorder="1" applyAlignment="1" applyProtection="1">
      <alignment horizontal="right" vertical="center"/>
      <protection locked="0"/>
    </xf>
    <xf numFmtId="166" fontId="36" fillId="0" borderId="22" xfId="0" applyNumberFormat="1" applyFont="1" applyFill="1" applyBorder="1" applyAlignment="1" applyProtection="1">
      <alignment horizontal="right" vertical="center"/>
      <protection locked="0"/>
    </xf>
    <xf numFmtId="0" fontId="32" fillId="4" borderId="79" xfId="0" applyFont="1" applyFill="1" applyBorder="1" applyAlignment="1" applyProtection="1">
      <alignment horizontal="center" vertical="center"/>
    </xf>
    <xf numFmtId="0" fontId="32" fillId="4" borderId="80" xfId="0" applyFont="1" applyFill="1" applyBorder="1" applyAlignment="1" applyProtection="1">
      <alignment horizontal="center" vertical="center"/>
    </xf>
    <xf numFmtId="165" fontId="34" fillId="4" borderId="78" xfId="0" applyNumberFormat="1" applyFont="1" applyFill="1" applyBorder="1" applyAlignment="1" applyProtection="1">
      <alignment horizontal="left" vertical="center"/>
    </xf>
    <xf numFmtId="165" fontId="34" fillId="4" borderId="79" xfId="0" applyNumberFormat="1" applyFont="1" applyFill="1" applyBorder="1" applyAlignment="1" applyProtection="1">
      <alignment horizontal="left" vertical="center"/>
    </xf>
    <xf numFmtId="165" fontId="33" fillId="4" borderId="79" xfId="0" applyNumberFormat="1" applyFont="1" applyFill="1" applyBorder="1" applyAlignment="1" applyProtection="1">
      <alignment horizontal="left" vertical="center"/>
    </xf>
    <xf numFmtId="49" fontId="37" fillId="0" borderId="23" xfId="0" applyNumberFormat="1" applyFont="1" applyFill="1" applyBorder="1" applyAlignment="1" applyProtection="1">
      <alignment horizontal="center" vertical="center"/>
      <protection locked="0"/>
    </xf>
    <xf numFmtId="49" fontId="37" fillId="0" borderId="23" xfId="0" quotePrefix="1" applyNumberFormat="1" applyFont="1" applyFill="1" applyBorder="1" applyAlignment="1" applyProtection="1">
      <alignment horizontal="center" vertical="center"/>
      <protection locked="0"/>
    </xf>
    <xf numFmtId="166" fontId="36" fillId="0" borderId="70" xfId="0" applyNumberFormat="1" applyFont="1" applyFill="1" applyBorder="1" applyAlignment="1" applyProtection="1">
      <alignment horizontal="right" vertical="center"/>
    </xf>
    <xf numFmtId="166" fontId="36" fillId="0" borderId="71" xfId="0" applyNumberFormat="1" applyFont="1" applyFill="1" applyBorder="1" applyAlignment="1" applyProtection="1">
      <alignment horizontal="right" vertical="center"/>
    </xf>
    <xf numFmtId="166" fontId="36" fillId="0" borderId="22" xfId="0" applyNumberFormat="1" applyFont="1" applyFill="1" applyBorder="1" applyAlignment="1" applyProtection="1">
      <alignment horizontal="right" vertical="center"/>
    </xf>
    <xf numFmtId="0" fontId="21" fillId="8" borderId="13" xfId="0" applyFont="1" applyFill="1" applyBorder="1" applyAlignment="1" applyProtection="1">
      <alignment horizontal="center" vertical="center"/>
    </xf>
    <xf numFmtId="0" fontId="21" fillId="8" borderId="4" xfId="0" applyFont="1" applyFill="1" applyBorder="1" applyAlignment="1" applyProtection="1">
      <alignment horizontal="center" vertical="center"/>
    </xf>
    <xf numFmtId="0" fontId="21" fillId="8" borderId="6" xfId="0" applyFont="1" applyFill="1" applyBorder="1" applyAlignment="1" applyProtection="1">
      <alignment horizontal="center" vertical="center"/>
    </xf>
    <xf numFmtId="0" fontId="11" fillId="13" borderId="53" xfId="0" applyFont="1" applyFill="1" applyBorder="1" applyAlignment="1" applyProtection="1">
      <alignment horizontal="center" vertical="center"/>
    </xf>
    <xf numFmtId="0" fontId="8" fillId="13" borderId="53" xfId="0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  <protection locked="0"/>
    </xf>
    <xf numFmtId="166" fontId="36" fillId="0" borderId="23" xfId="0" applyNumberFormat="1" applyFont="1" applyFill="1" applyBorder="1" applyAlignment="1" applyProtection="1">
      <alignment horizontal="right" vertical="center"/>
      <protection locked="0"/>
    </xf>
    <xf numFmtId="0" fontId="32" fillId="4" borderId="72" xfId="0" applyFont="1" applyFill="1" applyBorder="1" applyAlignment="1" applyProtection="1">
      <alignment horizontal="center" vertical="center" wrapText="1"/>
    </xf>
    <xf numFmtId="14" fontId="36" fillId="0" borderId="22" xfId="0" applyNumberFormat="1" applyFont="1" applyFill="1" applyBorder="1" applyAlignment="1" applyProtection="1">
      <alignment horizontal="right" vertical="center"/>
    </xf>
    <xf numFmtId="14" fontId="36" fillId="0" borderId="23" xfId="0" applyNumberFormat="1" applyFont="1" applyFill="1" applyBorder="1" applyAlignment="1" applyProtection="1">
      <alignment horizontal="right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</xf>
    <xf numFmtId="0" fontId="18" fillId="3" borderId="1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12" fillId="4" borderId="78" xfId="0" applyFont="1" applyFill="1" applyBorder="1" applyAlignment="1" applyProtection="1">
      <alignment horizontal="center" vertical="center"/>
    </xf>
    <xf numFmtId="0" fontId="12" fillId="4" borderId="79" xfId="0" applyFont="1" applyFill="1" applyBorder="1" applyAlignment="1" applyProtection="1">
      <alignment horizontal="center" vertical="center"/>
    </xf>
    <xf numFmtId="0" fontId="12" fillId="4" borderId="80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81" xfId="0" applyFont="1" applyFill="1" applyBorder="1" applyAlignment="1" applyProtection="1">
      <alignment horizontal="left" vertical="center" wrapText="1"/>
    </xf>
    <xf numFmtId="0" fontId="16" fillId="3" borderId="55" xfId="0" applyFont="1" applyFill="1" applyBorder="1" applyAlignment="1" applyProtection="1">
      <alignment horizontal="center" vertical="center"/>
    </xf>
    <xf numFmtId="0" fontId="16" fillId="3" borderId="66" xfId="0" applyFont="1" applyFill="1" applyBorder="1" applyAlignment="1" applyProtection="1">
      <alignment horizontal="center" vertical="center"/>
    </xf>
    <xf numFmtId="0" fontId="16" fillId="3" borderId="64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 applyProtection="1">
      <alignment horizontal="left" vertical="center" wrapText="1"/>
    </xf>
    <xf numFmtId="0" fontId="6" fillId="6" borderId="82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6" fillId="3" borderId="77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 textRotation="90"/>
    </xf>
    <xf numFmtId="0" fontId="11" fillId="13" borderId="13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11" fillId="10" borderId="36" xfId="0" applyFont="1" applyFill="1" applyBorder="1" applyAlignment="1" applyProtection="1">
      <alignment horizontal="center" vertical="center"/>
      <protection hidden="1"/>
    </xf>
    <xf numFmtId="0" fontId="11" fillId="10" borderId="25" xfId="0" applyFont="1" applyFill="1" applyBorder="1" applyAlignment="1" applyProtection="1">
      <alignment horizontal="center" vertical="center"/>
      <protection hidden="1"/>
    </xf>
    <xf numFmtId="0" fontId="11" fillId="10" borderId="37" xfId="0" applyFont="1" applyFill="1" applyBorder="1" applyAlignment="1" applyProtection="1">
      <alignment horizontal="center" vertical="center"/>
      <protection hidden="1"/>
    </xf>
    <xf numFmtId="49" fontId="42" fillId="0" borderId="56" xfId="0" applyNumberFormat="1" applyFont="1" applyBorder="1" applyAlignment="1" applyProtection="1">
      <alignment horizontal="center" vertical="center"/>
      <protection locked="0" hidden="1"/>
    </xf>
    <xf numFmtId="49" fontId="42" fillId="0" borderId="67" xfId="0" applyNumberFormat="1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49" fontId="46" fillId="0" borderId="12" xfId="0" applyNumberFormat="1" applyFont="1" applyBorder="1" applyAlignment="1" applyProtection="1">
      <alignment horizontal="center" vertical="center"/>
      <protection hidden="1"/>
    </xf>
    <xf numFmtId="49" fontId="46" fillId="0" borderId="0" xfId="0" applyNumberFormat="1" applyFont="1" applyBorder="1" applyAlignment="1" applyProtection="1">
      <alignment horizontal="center" vertical="center"/>
      <protection hidden="1"/>
    </xf>
    <xf numFmtId="49" fontId="46" fillId="0" borderId="7" xfId="0" applyNumberFormat="1" applyFont="1" applyBorder="1" applyAlignment="1" applyProtection="1">
      <alignment horizontal="center" vertical="center"/>
      <protection hidden="1"/>
    </xf>
    <xf numFmtId="49" fontId="46" fillId="0" borderId="27" xfId="0" applyNumberFormat="1" applyFont="1" applyBorder="1" applyAlignment="1" applyProtection="1">
      <alignment horizontal="center" vertical="center"/>
      <protection hidden="1"/>
    </xf>
    <xf numFmtId="49" fontId="46" fillId="0" borderId="17" xfId="0" applyNumberFormat="1" applyFont="1" applyBorder="1" applyAlignment="1" applyProtection="1">
      <alignment horizontal="center" vertical="center"/>
      <protection hidden="1"/>
    </xf>
    <xf numFmtId="49" fontId="46" fillId="0" borderId="35" xfId="0" applyNumberFormat="1" applyFont="1" applyBorder="1" applyAlignment="1" applyProtection="1">
      <alignment horizontal="center" vertical="center"/>
      <protection hidden="1"/>
    </xf>
    <xf numFmtId="0" fontId="46" fillId="0" borderId="0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0" fontId="39" fillId="0" borderId="1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5" xfId="0" applyFont="1" applyBorder="1" applyAlignment="1" applyProtection="1">
      <alignment horizontal="center" vertical="center" wrapText="1"/>
      <protection hidden="1"/>
    </xf>
    <xf numFmtId="0" fontId="39" fillId="0" borderId="31" xfId="0" applyFont="1" applyBorder="1" applyAlignment="1" applyProtection="1">
      <alignment horizontal="center" vertical="center" wrapText="1"/>
      <protection hidden="1"/>
    </xf>
    <xf numFmtId="0" fontId="39" fillId="0" borderId="29" xfId="0" applyFont="1" applyBorder="1" applyAlignment="1" applyProtection="1">
      <alignment horizontal="center" vertical="center" wrapText="1"/>
      <protection hidden="1"/>
    </xf>
    <xf numFmtId="0" fontId="39" fillId="0" borderId="30" xfId="0" applyFont="1" applyBorder="1" applyAlignment="1" applyProtection="1">
      <alignment horizontal="center" vertical="center" wrapText="1"/>
      <protection hidden="1"/>
    </xf>
    <xf numFmtId="14" fontId="39" fillId="0" borderId="13" xfId="0" applyNumberFormat="1" applyFont="1" applyBorder="1" applyAlignment="1" applyProtection="1">
      <alignment horizontal="center" vertical="center" wrapText="1"/>
      <protection hidden="1"/>
    </xf>
    <xf numFmtId="14" fontId="39" fillId="0" borderId="4" xfId="0" applyNumberFormat="1" applyFont="1" applyBorder="1" applyAlignment="1" applyProtection="1">
      <alignment horizontal="center" vertical="center" wrapText="1"/>
      <protection hidden="1"/>
    </xf>
    <xf numFmtId="14" fontId="39" fillId="0" borderId="6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29" xfId="0" applyNumberFormat="1" applyFont="1" applyBorder="1" applyAlignment="1" applyProtection="1">
      <alignment horizontal="center" vertical="center" wrapText="1"/>
      <protection hidden="1"/>
    </xf>
    <xf numFmtId="14" fontId="39" fillId="0" borderId="38" xfId="0" applyNumberFormat="1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2" fillId="3" borderId="36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30" fillId="5" borderId="13" xfId="0" applyFont="1" applyFill="1" applyBorder="1" applyAlignment="1" applyProtection="1">
      <alignment horizontal="center" vertical="center"/>
      <protection hidden="1"/>
    </xf>
    <xf numFmtId="0" fontId="30" fillId="5" borderId="4" xfId="0" applyFont="1" applyFill="1" applyBorder="1" applyAlignment="1" applyProtection="1">
      <alignment horizontal="center" vertical="center"/>
      <protection hidden="1"/>
    </xf>
    <xf numFmtId="0" fontId="30" fillId="5" borderId="6" xfId="0" applyFont="1" applyFill="1" applyBorder="1" applyAlignment="1" applyProtection="1">
      <alignment horizontal="center" vertical="center"/>
      <protection hidden="1"/>
    </xf>
    <xf numFmtId="0" fontId="30" fillId="5" borderId="24" xfId="0" applyFont="1" applyFill="1" applyBorder="1" applyAlignment="1" applyProtection="1">
      <alignment horizontal="center" vertical="center"/>
      <protection hidden="1"/>
    </xf>
    <xf numFmtId="0" fontId="30" fillId="5" borderId="17" xfId="0" applyFont="1" applyFill="1" applyBorder="1" applyAlignment="1" applyProtection="1">
      <alignment horizontal="center" vertical="center"/>
      <protection hidden="1"/>
    </xf>
    <xf numFmtId="0" fontId="30" fillId="5" borderId="19" xfId="0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57" fillId="7" borderId="17" xfId="0" applyFont="1" applyFill="1" applyBorder="1" applyAlignment="1" applyProtection="1">
      <alignment horizontal="center" vertical="center"/>
      <protection hidden="1"/>
    </xf>
    <xf numFmtId="0" fontId="30" fillId="5" borderId="36" xfId="0" applyFont="1" applyFill="1" applyBorder="1" applyAlignment="1" applyProtection="1">
      <alignment horizontal="center" vertical="center"/>
      <protection hidden="1"/>
    </xf>
    <xf numFmtId="0" fontId="30" fillId="5" borderId="25" xfId="0" applyFont="1" applyFill="1" applyBorder="1" applyAlignment="1" applyProtection="1">
      <alignment horizontal="center" vertical="center"/>
      <protection hidden="1"/>
    </xf>
    <xf numFmtId="0" fontId="30" fillId="5" borderId="37" xfId="0" applyFont="1" applyFill="1" applyBorder="1" applyAlignment="1" applyProtection="1">
      <alignment horizontal="center" vertical="center"/>
      <protection hidden="1"/>
    </xf>
    <xf numFmtId="0" fontId="56" fillId="3" borderId="1" xfId="0" applyFont="1" applyFill="1" applyBorder="1" applyAlignment="1" applyProtection="1">
      <alignment horizontal="center" vertical="center"/>
      <protection hidden="1"/>
    </xf>
    <xf numFmtId="0" fontId="2" fillId="3" borderId="36" xfId="0" applyFont="1" applyFill="1" applyBorder="1" applyAlignment="1" applyProtection="1">
      <alignment horizontal="center" vertical="center"/>
      <protection locked="0" hidden="1"/>
    </xf>
    <xf numFmtId="0" fontId="2" fillId="3" borderId="25" xfId="0" applyFont="1" applyFill="1" applyBorder="1" applyAlignment="1" applyProtection="1">
      <alignment horizontal="center" vertical="center"/>
      <protection locked="0" hidden="1"/>
    </xf>
    <xf numFmtId="0" fontId="2" fillId="3" borderId="37" xfId="0" applyFont="1" applyFill="1" applyBorder="1" applyAlignment="1" applyProtection="1">
      <alignment horizontal="center" vertical="center"/>
      <protection locked="0" hidden="1"/>
    </xf>
    <xf numFmtId="0" fontId="11" fillId="12" borderId="36" xfId="0" applyFont="1" applyFill="1" applyBorder="1" applyAlignment="1" applyProtection="1">
      <alignment horizontal="center" vertical="center"/>
      <protection hidden="1"/>
    </xf>
    <xf numFmtId="0" fontId="11" fillId="12" borderId="25" xfId="0" applyFont="1" applyFill="1" applyBorder="1" applyAlignment="1" applyProtection="1">
      <alignment horizontal="center" vertical="center"/>
      <protection hidden="1"/>
    </xf>
    <xf numFmtId="0" fontId="11" fillId="12" borderId="37" xfId="0" applyFont="1" applyFill="1" applyBorder="1" applyAlignment="1" applyProtection="1">
      <alignment horizontal="center" vertical="center"/>
      <protection hidden="1"/>
    </xf>
    <xf numFmtId="164" fontId="13" fillId="0" borderId="2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9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8" xfId="0" applyNumberFormat="1" applyFont="1" applyFill="1" applyBorder="1" applyAlignment="1" applyProtection="1">
      <alignment horizontal="center" vertical="center"/>
      <protection locked="0" hidden="1"/>
    </xf>
    <xf numFmtId="164" fontId="77" fillId="0" borderId="24" xfId="0" applyNumberFormat="1" applyFont="1" applyBorder="1" applyAlignment="1" applyProtection="1">
      <alignment horizontal="center" vertical="center"/>
      <protection locked="0" hidden="1"/>
    </xf>
    <xf numFmtId="164" fontId="77" fillId="0" borderId="17" xfId="0" applyNumberFormat="1" applyFont="1" applyBorder="1" applyAlignment="1" applyProtection="1">
      <alignment horizontal="center" vertical="center"/>
      <protection locked="0" hidden="1"/>
    </xf>
    <xf numFmtId="164" fontId="77" fillId="0" borderId="19" xfId="0" applyNumberFormat="1" applyFont="1" applyBorder="1" applyAlignment="1" applyProtection="1">
      <alignment horizontal="center" vertical="center"/>
      <protection locked="0" hidden="1"/>
    </xf>
    <xf numFmtId="0" fontId="16" fillId="0" borderId="18" xfId="0" applyFont="1" applyBorder="1" applyAlignment="1" applyProtection="1">
      <alignment horizontal="center" vertical="center"/>
      <protection hidden="1"/>
    </xf>
    <xf numFmtId="168" fontId="48" fillId="0" borderId="31" xfId="0" applyNumberFormat="1" applyFont="1" applyBorder="1" applyAlignment="1" applyProtection="1">
      <alignment horizontal="center" vertical="center"/>
      <protection hidden="1"/>
    </xf>
    <xf numFmtId="168" fontId="48" fillId="0" borderId="29" xfId="0" applyNumberFormat="1" applyFont="1" applyBorder="1" applyAlignment="1" applyProtection="1">
      <alignment horizontal="center" vertical="center"/>
      <protection hidden="1"/>
    </xf>
    <xf numFmtId="168" fontId="48" fillId="0" borderId="38" xfId="0" applyNumberFormat="1" applyFont="1" applyBorder="1" applyAlignment="1" applyProtection="1">
      <alignment horizontal="center" vertical="center"/>
      <protection hidden="1"/>
    </xf>
    <xf numFmtId="168" fontId="48" fillId="0" borderId="39" xfId="0" applyNumberFormat="1" applyFont="1" applyBorder="1" applyAlignment="1" applyProtection="1">
      <alignment horizontal="center" vertical="center"/>
      <protection hidden="1"/>
    </xf>
    <xf numFmtId="168" fontId="48" fillId="0" borderId="40" xfId="0" applyNumberFormat="1" applyFont="1" applyBorder="1" applyAlignment="1" applyProtection="1">
      <alignment horizontal="center" vertical="center"/>
      <protection hidden="1"/>
    </xf>
    <xf numFmtId="168" fontId="48" fillId="0" borderId="41" xfId="0" applyNumberFormat="1" applyFont="1" applyBorder="1" applyAlignment="1" applyProtection="1">
      <alignment horizontal="center" vertical="center"/>
      <protection hidden="1"/>
    </xf>
    <xf numFmtId="14" fontId="5" fillId="0" borderId="1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14" fontId="5" fillId="0" borderId="6" xfId="0" applyNumberFormat="1" applyFont="1" applyBorder="1" applyAlignment="1" applyProtection="1">
      <alignment horizontal="center" vertical="center"/>
      <protection hidden="1"/>
    </xf>
    <xf numFmtId="14" fontId="5" fillId="0" borderId="24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4" fontId="5" fillId="0" borderId="19" xfId="0" applyNumberFormat="1" applyFont="1" applyBorder="1" applyAlignment="1" applyProtection="1">
      <alignment horizontal="center" vertical="center"/>
      <protection hidden="1"/>
    </xf>
    <xf numFmtId="14" fontId="12" fillId="10" borderId="36" xfId="0" applyNumberFormat="1" applyFont="1" applyFill="1" applyBorder="1" applyAlignment="1" applyProtection="1">
      <alignment horizontal="center" vertical="center"/>
      <protection hidden="1"/>
    </xf>
    <xf numFmtId="14" fontId="40" fillId="10" borderId="25" xfId="0" applyNumberFormat="1" applyFont="1" applyFill="1" applyBorder="1" applyAlignment="1" applyProtection="1">
      <alignment horizontal="center" vertical="center"/>
      <protection hidden="1"/>
    </xf>
    <xf numFmtId="14" fontId="40" fillId="10" borderId="37" xfId="0" applyNumberFormat="1" applyFont="1" applyFill="1" applyBorder="1" applyAlignment="1" applyProtection="1">
      <alignment horizontal="center" vertical="center"/>
      <protection hidden="1"/>
    </xf>
    <xf numFmtId="0" fontId="47" fillId="0" borderId="1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3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3" xfId="0" applyNumberFormat="1" applyFont="1" applyBorder="1" applyAlignment="1" applyProtection="1">
      <alignment horizontal="left" vertical="center"/>
      <protection hidden="1"/>
    </xf>
    <xf numFmtId="1" fontId="41" fillId="5" borderId="1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4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6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4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9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3" xfId="0" applyNumberFormat="1" applyFont="1" applyBorder="1" applyAlignment="1" applyProtection="1">
      <alignment horizontal="left" vertical="top"/>
      <protection hidden="1"/>
    </xf>
    <xf numFmtId="164" fontId="10" fillId="0" borderId="24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0" fillId="0" borderId="19" xfId="0" applyNumberFormat="1" applyFont="1" applyBorder="1" applyAlignment="1" applyProtection="1">
      <alignment horizontal="left" vertical="top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8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164" fontId="13" fillId="0" borderId="27" xfId="0" applyNumberFormat="1" applyFont="1" applyBorder="1" applyAlignment="1" applyProtection="1">
      <alignment horizontal="left" vertical="center"/>
      <protection locked="0" hidden="1"/>
    </xf>
    <xf numFmtId="164" fontId="13" fillId="0" borderId="17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20" fontId="5" fillId="0" borderId="56" xfId="0" applyNumberFormat="1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61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62" xfId="0" applyFont="1" applyBorder="1" applyAlignment="1" applyProtection="1">
      <alignment horizontal="center" vertical="center"/>
      <protection locked="0" hidden="1"/>
    </xf>
    <xf numFmtId="0" fontId="5" fillId="0" borderId="60" xfId="0" applyFont="1" applyBorder="1" applyAlignment="1" applyProtection="1">
      <alignment horizontal="center" vertical="center"/>
      <protection locked="0" hidden="1"/>
    </xf>
    <xf numFmtId="0" fontId="5" fillId="0" borderId="63" xfId="0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hidden="1"/>
    </xf>
    <xf numFmtId="14" fontId="5" fillId="0" borderId="65" xfId="0" applyNumberFormat="1" applyFont="1" applyBorder="1" applyAlignment="1" applyProtection="1">
      <alignment horizontal="center" vertical="center"/>
      <protection hidden="1"/>
    </xf>
    <xf numFmtId="14" fontId="5" fillId="0" borderId="57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hidden="1"/>
    </xf>
    <xf numFmtId="14" fontId="5" fillId="0" borderId="67" xfId="0" applyNumberFormat="1" applyFont="1" applyBorder="1" applyAlignment="1" applyProtection="1">
      <alignment horizontal="center" vertical="center"/>
      <protection hidden="1"/>
    </xf>
    <xf numFmtId="0" fontId="60" fillId="0" borderId="36" xfId="0" applyNumberFormat="1" applyFont="1" applyFill="1" applyBorder="1" applyAlignment="1" applyProtection="1">
      <alignment horizontal="center" vertical="center"/>
      <protection hidden="1"/>
    </xf>
    <xf numFmtId="0" fontId="60" fillId="0" borderId="25" xfId="0" applyNumberFormat="1" applyFont="1" applyFill="1" applyBorder="1" applyAlignment="1" applyProtection="1">
      <alignment horizontal="center" vertical="center"/>
      <protection hidden="1"/>
    </xf>
    <xf numFmtId="0" fontId="60" fillId="0" borderId="37" xfId="0" applyNumberFormat="1" applyFont="1" applyFill="1" applyBorder="1" applyAlignment="1" applyProtection="1">
      <alignment horizontal="center" vertical="center"/>
      <protection hidden="1"/>
    </xf>
    <xf numFmtId="0" fontId="64" fillId="17" borderId="32" xfId="0" applyFont="1" applyFill="1" applyBorder="1" applyAlignment="1" applyProtection="1">
      <alignment horizontal="center" vertical="center"/>
      <protection hidden="1"/>
    </xf>
    <xf numFmtId="0" fontId="64" fillId="17" borderId="33" xfId="0" applyFont="1" applyFill="1" applyBorder="1" applyAlignment="1" applyProtection="1">
      <alignment horizontal="center" vertical="center"/>
      <protection hidden="1"/>
    </xf>
    <xf numFmtId="0" fontId="64" fillId="17" borderId="34" xfId="0" applyFont="1" applyFill="1" applyBorder="1" applyAlignment="1" applyProtection="1">
      <alignment horizontal="center" vertical="center"/>
      <protection hidden="1"/>
    </xf>
    <xf numFmtId="0" fontId="80" fillId="17" borderId="14" xfId="0" applyNumberFormat="1" applyFont="1" applyFill="1" applyBorder="1" applyAlignment="1" applyProtection="1">
      <alignment horizontal="center" vertical="center"/>
      <protection hidden="1"/>
    </xf>
    <xf numFmtId="0" fontId="80" fillId="17" borderId="8" xfId="0" applyNumberFormat="1" applyFont="1" applyFill="1" applyBorder="1" applyAlignment="1" applyProtection="1">
      <alignment horizontal="center" vertical="center"/>
      <protection hidden="1"/>
    </xf>
    <xf numFmtId="0" fontId="80" fillId="17" borderId="11" xfId="0" applyNumberFormat="1" applyFont="1" applyFill="1" applyBorder="1" applyAlignment="1" applyProtection="1">
      <alignment horizontal="center" vertical="center"/>
      <protection hidden="1"/>
    </xf>
    <xf numFmtId="0" fontId="80" fillId="17" borderId="2" xfId="0" applyNumberFormat="1" applyFont="1" applyFill="1" applyBorder="1" applyAlignment="1" applyProtection="1">
      <alignment horizontal="center" vertical="center"/>
      <protection hidden="1"/>
    </xf>
    <xf numFmtId="0" fontId="80" fillId="17" borderId="0" xfId="0" applyNumberFormat="1" applyFont="1" applyFill="1" applyBorder="1" applyAlignment="1" applyProtection="1">
      <alignment horizontal="center" vertical="center"/>
      <protection hidden="1"/>
    </xf>
    <xf numFmtId="0" fontId="80" fillId="17" borderId="3" xfId="0" applyNumberFormat="1" applyFont="1" applyFill="1" applyBorder="1" applyAlignment="1" applyProtection="1">
      <alignment horizontal="center" vertical="center"/>
      <protection hidden="1"/>
    </xf>
    <xf numFmtId="0" fontId="80" fillId="17" borderId="24" xfId="0" applyNumberFormat="1" applyFont="1" applyFill="1" applyBorder="1" applyAlignment="1" applyProtection="1">
      <alignment horizontal="center" vertical="center"/>
      <protection hidden="1"/>
    </xf>
    <xf numFmtId="0" fontId="80" fillId="17" borderId="17" xfId="0" applyNumberFormat="1" applyFont="1" applyFill="1" applyBorder="1" applyAlignment="1" applyProtection="1">
      <alignment horizontal="center" vertical="center"/>
      <protection hidden="1"/>
    </xf>
    <xf numFmtId="0" fontId="80" fillId="17" borderId="19" xfId="0" applyNumberFormat="1" applyFont="1" applyFill="1" applyBorder="1" applyAlignment="1" applyProtection="1">
      <alignment horizontal="center" vertical="center"/>
      <protection hidden="1"/>
    </xf>
    <xf numFmtId="14" fontId="5" fillId="0" borderId="65" xfId="0" applyNumberFormat="1" applyFont="1" applyBorder="1" applyAlignment="1" applyProtection="1">
      <alignment horizontal="center" vertical="center"/>
      <protection locked="0" hidden="1"/>
    </xf>
    <xf numFmtId="14" fontId="5" fillId="0" borderId="68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62" xfId="0" applyNumberFormat="1" applyFont="1" applyBorder="1" applyAlignment="1" applyProtection="1">
      <alignment horizontal="center" vertical="center"/>
      <protection locked="0" hidden="1"/>
    </xf>
    <xf numFmtId="14" fontId="5" fillId="0" borderId="67" xfId="0" applyNumberFormat="1" applyFont="1" applyBorder="1" applyAlignment="1" applyProtection="1">
      <alignment horizontal="center" vertical="center"/>
      <protection locked="0" hidden="1"/>
    </xf>
    <xf numFmtId="14" fontId="5" fillId="0" borderId="69" xfId="0" applyNumberFormat="1" applyFont="1" applyBorder="1" applyAlignment="1" applyProtection="1">
      <alignment horizontal="center" vertical="center"/>
      <protection locked="0" hidden="1"/>
    </xf>
    <xf numFmtId="0" fontId="35" fillId="5" borderId="17" xfId="0" applyFont="1" applyFill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left"/>
      <protection hidden="1"/>
    </xf>
    <xf numFmtId="164" fontId="7" fillId="0" borderId="4" xfId="0" applyNumberFormat="1" applyFont="1" applyBorder="1" applyAlignment="1" applyProtection="1">
      <alignment horizontal="left"/>
      <protection hidden="1"/>
    </xf>
    <xf numFmtId="164" fontId="7" fillId="0" borderId="6" xfId="0" applyNumberFormat="1" applyFont="1" applyBorder="1" applyAlignment="1" applyProtection="1">
      <alignment horizontal="left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top"/>
      <protection hidden="1"/>
    </xf>
    <xf numFmtId="0" fontId="6" fillId="6" borderId="17" xfId="0" applyFont="1" applyFill="1" applyBorder="1" applyAlignment="1" applyProtection="1">
      <alignment horizontal="center" vertical="top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0" fontId="7" fillId="6" borderId="4" xfId="0" applyFont="1" applyFill="1" applyBorder="1" applyAlignment="1" applyProtection="1">
      <alignment horizontal="center"/>
      <protection hidden="1"/>
    </xf>
    <xf numFmtId="0" fontId="6" fillId="6" borderId="13" xfId="0" applyFont="1" applyFill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6" fillId="6" borderId="24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4" fontId="8" fillId="0" borderId="15" xfId="0" applyNumberFormat="1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29" xfId="0" applyNumberFormat="1" applyFont="1" applyBorder="1" applyAlignment="1" applyProtection="1">
      <alignment horizontal="left" vertical="center"/>
      <protection locked="0" hidden="1"/>
    </xf>
    <xf numFmtId="164" fontId="13" fillId="0" borderId="30" xfId="0" applyNumberFormat="1" applyFont="1" applyBorder="1" applyAlignment="1" applyProtection="1">
      <alignment horizontal="left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0" xfId="0" applyFont="1" applyBorder="1" applyAlignment="1" applyProtection="1">
      <alignment horizontal="center" vertical="center"/>
      <protection locked="0" hidden="1"/>
    </xf>
    <xf numFmtId="14" fontId="13" fillId="16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16" borderId="29" xfId="0" applyFont="1" applyFill="1" applyBorder="1" applyAlignment="1" applyProtection="1">
      <alignment horizontal="center" vertical="center"/>
      <protection locked="0" hidden="1"/>
    </xf>
    <xf numFmtId="0" fontId="13" fillId="16" borderId="38" xfId="0" applyFont="1" applyFill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 textRotation="90"/>
      <protection hidden="1"/>
    </xf>
    <xf numFmtId="164" fontId="13" fillId="0" borderId="24" xfId="0" applyNumberFormat="1" applyFont="1" applyBorder="1" applyAlignment="1" applyProtection="1">
      <alignment horizontal="left" vertical="center"/>
      <protection locked="0" hidden="1"/>
    </xf>
    <xf numFmtId="164" fontId="13" fillId="0" borderId="19" xfId="0" applyNumberFormat="1" applyFont="1" applyBorder="1" applyAlignment="1" applyProtection="1">
      <alignment horizontal="left" vertical="center"/>
      <protection locked="0" hidden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164" fontId="13" fillId="0" borderId="28" xfId="0" applyNumberFormat="1" applyFont="1" applyBorder="1" applyAlignment="1" applyProtection="1">
      <alignment horizontal="left" vertical="center"/>
      <protection locked="0" hidden="1"/>
    </xf>
    <xf numFmtId="164" fontId="13" fillId="0" borderId="38" xfId="0" applyNumberFormat="1" applyFont="1" applyBorder="1" applyAlignment="1" applyProtection="1">
      <alignment horizontal="left" vertical="center"/>
      <protection locked="0" hidden="1"/>
    </xf>
    <xf numFmtId="164" fontId="13" fillId="0" borderId="27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7" xfId="0" applyNumberFormat="1" applyFont="1" applyFill="1" applyBorder="1" applyAlignment="1" applyProtection="1">
      <alignment horizontal="left" vertical="center"/>
      <protection locked="0" hidden="1"/>
    </xf>
    <xf numFmtId="173" fontId="13" fillId="0" borderId="24" xfId="0" applyNumberFormat="1" applyFont="1" applyBorder="1" applyAlignment="1" applyProtection="1">
      <alignment horizontal="left" vertical="center"/>
      <protection hidden="1"/>
    </xf>
    <xf numFmtId="173" fontId="13" fillId="0" borderId="17" xfId="0" applyNumberFormat="1" applyFont="1" applyBorder="1" applyAlignment="1" applyProtection="1">
      <alignment horizontal="left" vertical="center"/>
      <protection hidden="1"/>
    </xf>
    <xf numFmtId="173" fontId="13" fillId="0" borderId="35" xfId="0" applyNumberFormat="1" applyFont="1" applyBorder="1" applyAlignment="1" applyProtection="1">
      <alignment horizontal="left" vertical="center"/>
      <protection hidden="1"/>
    </xf>
    <xf numFmtId="0" fontId="39" fillId="0" borderId="1" xfId="0" applyFont="1" applyBorder="1" applyAlignment="1" applyProtection="1">
      <alignment horizontal="center" vertical="center"/>
      <protection hidden="1"/>
    </xf>
    <xf numFmtId="164" fontId="39" fillId="0" borderId="13" xfId="0" applyNumberFormat="1" applyFont="1" applyBorder="1" applyAlignment="1" applyProtection="1">
      <alignment horizontal="center" vertical="center"/>
      <protection hidden="1"/>
    </xf>
    <xf numFmtId="164" fontId="39" fillId="0" borderId="4" xfId="0" applyNumberFormat="1" applyFont="1" applyBorder="1" applyAlignment="1" applyProtection="1">
      <alignment horizontal="center" vertical="center"/>
      <protection hidden="1"/>
    </xf>
    <xf numFmtId="164" fontId="39" fillId="0" borderId="6" xfId="0" applyNumberFormat="1" applyFont="1" applyBorder="1" applyAlignment="1" applyProtection="1">
      <alignment horizontal="center" vertical="center"/>
      <protection hidden="1"/>
    </xf>
    <xf numFmtId="0" fontId="39" fillId="0" borderId="13" xfId="0" applyFont="1" applyBorder="1" applyAlignment="1" applyProtection="1">
      <alignment horizontal="center" vertical="center"/>
      <protection hidden="1"/>
    </xf>
    <xf numFmtId="0" fontId="39" fillId="0" borderId="4" xfId="0" applyFont="1" applyBorder="1" applyAlignment="1" applyProtection="1">
      <alignment horizontal="center" vertical="center"/>
      <protection hidden="1"/>
    </xf>
    <xf numFmtId="0" fontId="39" fillId="0" borderId="6" xfId="0" applyFont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9" xfId="0" applyFont="1" applyFill="1" applyBorder="1" applyAlignment="1" applyProtection="1">
      <alignment horizontal="center" vertical="center"/>
      <protection hidden="1"/>
    </xf>
    <xf numFmtId="0" fontId="5" fillId="0" borderId="40" xfId="0" applyFont="1" applyFill="1" applyBorder="1" applyAlignment="1" applyProtection="1">
      <alignment horizontal="center" vertical="center"/>
      <protection hidden="1"/>
    </xf>
    <xf numFmtId="0" fontId="5" fillId="0" borderId="41" xfId="0" applyFont="1" applyFill="1" applyBorder="1" applyAlignment="1" applyProtection="1">
      <alignment horizontal="center" vertical="center"/>
      <protection hidden="1"/>
    </xf>
    <xf numFmtId="0" fontId="39" fillId="0" borderId="32" xfId="0" applyFont="1" applyFill="1" applyBorder="1" applyAlignment="1" applyProtection="1">
      <alignment horizontal="center" vertical="center"/>
      <protection hidden="1"/>
    </xf>
    <xf numFmtId="0" fontId="39" fillId="0" borderId="33" xfId="0" applyFont="1" applyFill="1" applyBorder="1" applyAlignment="1" applyProtection="1">
      <alignment horizontal="center" vertical="center"/>
      <protection hidden="1"/>
    </xf>
    <xf numFmtId="0" fontId="39" fillId="0" borderId="34" xfId="0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64" fontId="5" fillId="0" borderId="8" xfId="0" applyNumberFormat="1" applyFont="1" applyFill="1" applyBorder="1" applyAlignment="1" applyProtection="1">
      <alignment horizontal="center" vertical="center"/>
      <protection hidden="1"/>
    </xf>
    <xf numFmtId="0" fontId="20" fillId="0" borderId="27" xfId="2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 textRotation="90"/>
      <protection hidden="1"/>
    </xf>
    <xf numFmtId="0" fontId="3" fillId="0" borderId="26" xfId="0" applyFont="1" applyBorder="1" applyAlignment="1" applyProtection="1">
      <alignment horizontal="center" vertical="center" textRotation="90"/>
      <protection hidden="1"/>
    </xf>
    <xf numFmtId="0" fontId="3" fillId="0" borderId="54" xfId="0" applyFont="1" applyBorder="1" applyAlignment="1" applyProtection="1">
      <alignment horizontal="center" vertical="center" textRotation="90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169" fontId="54" fillId="0" borderId="14" xfId="0" applyNumberFormat="1" applyFont="1" applyBorder="1" applyAlignment="1" applyProtection="1">
      <alignment horizontal="center" vertical="center"/>
      <protection hidden="1"/>
    </xf>
    <xf numFmtId="0" fontId="55" fillId="0" borderId="8" xfId="0" applyFont="1" applyBorder="1"/>
    <xf numFmtId="0" fontId="55" fillId="0" borderId="9" xfId="0" applyFont="1" applyBorder="1"/>
    <xf numFmtId="0" fontId="55" fillId="0" borderId="2" xfId="0" applyFont="1" applyBorder="1"/>
    <xf numFmtId="0" fontId="55" fillId="0" borderId="0" xfId="0" applyFont="1"/>
    <xf numFmtId="0" fontId="55" fillId="0" borderId="7" xfId="0" applyFont="1" applyBorder="1"/>
    <xf numFmtId="0" fontId="55" fillId="0" borderId="24" xfId="0" applyFont="1" applyBorder="1"/>
    <xf numFmtId="0" fontId="55" fillId="0" borderId="17" xfId="0" applyFont="1" applyBorder="1"/>
    <xf numFmtId="0" fontId="55" fillId="0" borderId="35" xfId="0" applyFont="1" applyBorder="1"/>
    <xf numFmtId="169" fontId="19" fillId="0" borderId="14" xfId="0" applyNumberFormat="1" applyFont="1" applyBorder="1" applyAlignment="1" applyProtection="1">
      <alignment horizontal="center" vertical="center"/>
      <protection hidden="1"/>
    </xf>
    <xf numFmtId="169" fontId="19" fillId="0" borderId="8" xfId="0" applyNumberFormat="1" applyFont="1" applyBorder="1" applyAlignment="1" applyProtection="1">
      <alignment horizontal="center" vertical="center"/>
      <protection hidden="1"/>
    </xf>
    <xf numFmtId="169" fontId="19" fillId="0" borderId="11" xfId="0" applyNumberFormat="1" applyFont="1" applyBorder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Border="1" applyAlignment="1" applyProtection="1">
      <alignment horizontal="center" vertical="center"/>
      <protection hidden="1"/>
    </xf>
    <xf numFmtId="169" fontId="19" fillId="0" borderId="3" xfId="0" applyNumberFormat="1" applyFont="1" applyBorder="1" applyAlignment="1" applyProtection="1">
      <alignment horizontal="center" vertical="center"/>
      <protection hidden="1"/>
    </xf>
    <xf numFmtId="169" fontId="19" fillId="0" borderId="24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69" fontId="19" fillId="0" borderId="19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8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12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Border="1" applyAlignment="1" applyProtection="1">
      <alignment horizontal="center" vertical="center"/>
      <protection hidden="1"/>
    </xf>
    <xf numFmtId="170" fontId="38" fillId="0" borderId="3" xfId="0" applyNumberFormat="1" applyFont="1" applyBorder="1" applyAlignment="1" applyProtection="1">
      <alignment horizontal="center" vertical="center"/>
      <protection hidden="1"/>
    </xf>
    <xf numFmtId="170" fontId="38" fillId="0" borderId="27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170" fontId="38" fillId="0" borderId="19" xfId="0" applyNumberFormat="1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5" fillId="0" borderId="19" xfId="0" applyFont="1" applyBorder="1" applyAlignment="1" applyProtection="1">
      <alignment horizontal="center" wrapText="1"/>
      <protection hidden="1"/>
    </xf>
    <xf numFmtId="0" fontId="46" fillId="0" borderId="12" xfId="0" applyFont="1" applyBorder="1" applyAlignment="1" applyProtection="1">
      <alignment horizontal="center" vertical="center"/>
      <protection hidden="1"/>
    </xf>
    <xf numFmtId="0" fontId="46" fillId="0" borderId="7" xfId="0" applyFont="1" applyBorder="1" applyAlignment="1" applyProtection="1">
      <alignment horizontal="center" vertical="center"/>
      <protection hidden="1"/>
    </xf>
    <xf numFmtId="0" fontId="46" fillId="0" borderId="27" xfId="0" applyFont="1" applyBorder="1" applyAlignment="1" applyProtection="1">
      <alignment horizontal="center" vertical="center"/>
      <protection hidden="1"/>
    </xf>
    <xf numFmtId="0" fontId="46" fillId="0" borderId="35" xfId="0" applyFont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30" fillId="11" borderId="36" xfId="0" applyFont="1" applyFill="1" applyBorder="1" applyAlignment="1" applyProtection="1">
      <alignment horizontal="center" vertical="center"/>
      <protection hidden="1"/>
    </xf>
    <xf numFmtId="0" fontId="30" fillId="11" borderId="25" xfId="0" applyFont="1" applyFill="1" applyBorder="1" applyAlignment="1" applyProtection="1">
      <alignment horizontal="center" vertical="center"/>
      <protection hidden="1"/>
    </xf>
    <xf numFmtId="0" fontId="30" fillId="11" borderId="37" xfId="0" applyFont="1" applyFill="1" applyBorder="1" applyAlignment="1" applyProtection="1">
      <alignment horizontal="center" vertical="center"/>
      <protection hidden="1"/>
    </xf>
    <xf numFmtId="0" fontId="30" fillId="11" borderId="36" xfId="0" applyFont="1" applyFill="1" applyBorder="1" applyAlignment="1" applyProtection="1">
      <alignment horizontal="center"/>
    </xf>
    <xf numFmtId="0" fontId="30" fillId="11" borderId="25" xfId="0" applyFont="1" applyFill="1" applyBorder="1" applyAlignment="1" applyProtection="1">
      <alignment horizontal="center"/>
    </xf>
    <xf numFmtId="0" fontId="30" fillId="11" borderId="37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/>
      <protection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1" fontId="41" fillId="5" borderId="2" xfId="0" applyNumberFormat="1" applyFont="1" applyFill="1" applyBorder="1" applyAlignment="1" applyProtection="1">
      <alignment horizontal="center" vertical="center"/>
      <protection hidden="1"/>
    </xf>
    <xf numFmtId="1" fontId="41" fillId="5" borderId="0" xfId="0" applyNumberFormat="1" applyFont="1" applyFill="1" applyBorder="1" applyAlignment="1" applyProtection="1">
      <alignment horizontal="center" vertical="center"/>
      <protection hidden="1"/>
    </xf>
    <xf numFmtId="1" fontId="41" fillId="5" borderId="3" xfId="0" applyNumberFormat="1" applyFont="1" applyFill="1" applyBorder="1" applyAlignment="1" applyProtection="1">
      <alignment horizontal="center" vertical="center"/>
      <protection hidden="1"/>
    </xf>
    <xf numFmtId="1" fontId="41" fillId="5" borderId="24" xfId="0" applyNumberFormat="1" applyFont="1" applyFill="1" applyBorder="1" applyAlignment="1" applyProtection="1">
      <alignment horizontal="center" vertical="center"/>
      <protection hidden="1"/>
    </xf>
    <xf numFmtId="1" fontId="41" fillId="5" borderId="17" xfId="0" applyNumberFormat="1" applyFont="1" applyFill="1" applyBorder="1" applyAlignment="1" applyProtection="1">
      <alignment horizontal="center" vertical="center"/>
      <protection hidden="1"/>
    </xf>
    <xf numFmtId="1" fontId="41" fillId="5" borderId="19" xfId="0" applyNumberFormat="1" applyFont="1" applyFill="1" applyBorder="1" applyAlignment="1" applyProtection="1">
      <alignment horizontal="center" vertical="center"/>
      <protection hidden="1"/>
    </xf>
    <xf numFmtId="0" fontId="58" fillId="0" borderId="13" xfId="0" applyFont="1" applyBorder="1" applyAlignment="1" applyProtection="1">
      <alignment horizontal="center" vertical="center"/>
      <protection hidden="1"/>
    </xf>
    <xf numFmtId="0" fontId="58" fillId="0" borderId="4" xfId="0" applyFont="1" applyBorder="1" applyAlignment="1" applyProtection="1">
      <alignment horizontal="center" vertical="center"/>
      <protection hidden="1"/>
    </xf>
    <xf numFmtId="0" fontId="58" fillId="0" borderId="6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0" fontId="58" fillId="0" borderId="0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4" xfId="0" applyFont="1" applyBorder="1" applyAlignment="1" applyProtection="1">
      <alignment horizontal="center" vertical="center"/>
      <protection hidden="1"/>
    </xf>
    <xf numFmtId="0" fontId="58" fillId="0" borderId="17" xfId="0" applyFont="1" applyBorder="1" applyAlignment="1" applyProtection="1">
      <alignment horizontal="center" vertical="center"/>
      <protection hidden="1"/>
    </xf>
    <xf numFmtId="0" fontId="58" fillId="0" borderId="19" xfId="0" applyFont="1" applyBorder="1" applyAlignment="1" applyProtection="1">
      <alignment horizontal="center" vertical="center"/>
      <protection hidden="1"/>
    </xf>
    <xf numFmtId="0" fontId="59" fillId="11" borderId="1" xfId="0" applyFont="1" applyFill="1" applyBorder="1" applyAlignment="1" applyProtection="1">
      <alignment horizontal="center" vertical="center"/>
      <protection hidden="1"/>
    </xf>
    <xf numFmtId="0" fontId="56" fillId="3" borderId="42" xfId="0" applyFont="1" applyFill="1" applyBorder="1" applyAlignment="1" applyProtection="1">
      <alignment horizontal="center" vertical="center"/>
      <protection hidden="1"/>
    </xf>
    <xf numFmtId="0" fontId="56" fillId="3" borderId="43" xfId="0" applyFont="1" applyFill="1" applyBorder="1" applyAlignment="1" applyProtection="1">
      <alignment horizontal="center" vertical="center"/>
      <protection hidden="1"/>
    </xf>
    <xf numFmtId="0" fontId="56" fillId="3" borderId="44" xfId="0" applyFont="1" applyFill="1" applyBorder="1" applyAlignment="1" applyProtection="1">
      <alignment horizontal="center" vertical="center"/>
      <protection hidden="1"/>
    </xf>
    <xf numFmtId="0" fontId="56" fillId="3" borderId="45" xfId="0" applyFont="1" applyFill="1" applyBorder="1" applyAlignment="1" applyProtection="1">
      <alignment horizontal="center" vertical="center"/>
      <protection hidden="1"/>
    </xf>
    <xf numFmtId="0" fontId="56" fillId="3" borderId="46" xfId="0" applyFont="1" applyFill="1" applyBorder="1" applyAlignment="1" applyProtection="1">
      <alignment horizontal="center" vertical="center"/>
      <protection hidden="1"/>
    </xf>
    <xf numFmtId="0" fontId="56" fillId="3" borderId="47" xfId="0" applyFont="1" applyFill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44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horizontal="center" vertical="center"/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0" fontId="16" fillId="0" borderId="46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164" fontId="58" fillId="0" borderId="13" xfId="0" applyNumberFormat="1" applyFont="1" applyBorder="1" applyAlignment="1" applyProtection="1">
      <alignment horizontal="center" vertical="center"/>
      <protection hidden="1"/>
    </xf>
    <xf numFmtId="164" fontId="58" fillId="0" borderId="4" xfId="0" applyNumberFormat="1" applyFont="1" applyBorder="1" applyAlignment="1" applyProtection="1">
      <alignment horizontal="center" vertical="center"/>
      <protection hidden="1"/>
    </xf>
    <xf numFmtId="164" fontId="58" fillId="0" borderId="6" xfId="0" applyNumberFormat="1" applyFont="1" applyBorder="1" applyAlignment="1" applyProtection="1">
      <alignment horizontal="center" vertical="center"/>
      <protection hidden="1"/>
    </xf>
    <xf numFmtId="164" fontId="58" fillId="0" borderId="2" xfId="0" applyNumberFormat="1" applyFont="1" applyBorder="1" applyAlignment="1" applyProtection="1">
      <alignment horizontal="center" vertical="center"/>
      <protection hidden="1"/>
    </xf>
    <xf numFmtId="164" fontId="58" fillId="0" borderId="0" xfId="0" applyNumberFormat="1" applyFont="1" applyBorder="1" applyAlignment="1" applyProtection="1">
      <alignment horizontal="center" vertical="center"/>
      <protection hidden="1"/>
    </xf>
    <xf numFmtId="164" fontId="58" fillId="0" borderId="3" xfId="0" applyNumberFormat="1" applyFont="1" applyBorder="1" applyAlignment="1" applyProtection="1">
      <alignment horizontal="center" vertical="center"/>
      <protection hidden="1"/>
    </xf>
    <xf numFmtId="164" fontId="58" fillId="0" borderId="24" xfId="0" applyNumberFormat="1" applyFont="1" applyBorder="1" applyAlignment="1" applyProtection="1">
      <alignment horizontal="center" vertical="center"/>
      <protection hidden="1"/>
    </xf>
    <xf numFmtId="164" fontId="58" fillId="0" borderId="17" xfId="0" applyNumberFormat="1" applyFont="1" applyBorder="1" applyAlignment="1" applyProtection="1">
      <alignment horizontal="center" vertical="center"/>
      <protection hidden="1"/>
    </xf>
    <xf numFmtId="164" fontId="58" fillId="0" borderId="19" xfId="0" applyNumberFormat="1" applyFont="1" applyBorder="1" applyAlignment="1" applyProtection="1">
      <alignment horizontal="center" vertical="center"/>
      <protection hidden="1"/>
    </xf>
    <xf numFmtId="0" fontId="16" fillId="0" borderId="1" xfId="0" applyNumberFormat="1" applyFont="1" applyBorder="1" applyAlignment="1" applyProtection="1">
      <alignment horizontal="center" vertical="center"/>
      <protection hidden="1"/>
    </xf>
    <xf numFmtId="0" fontId="12" fillId="10" borderId="2" xfId="0" applyFont="1" applyFill="1" applyBorder="1" applyAlignment="1" applyProtection="1">
      <alignment horizontal="center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8" fillId="7" borderId="36" xfId="0" applyFont="1" applyFill="1" applyBorder="1" applyAlignment="1" applyProtection="1">
      <alignment horizontal="center" vertical="center"/>
      <protection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37" xfId="0" applyFont="1" applyFill="1" applyBorder="1" applyAlignment="1" applyProtection="1">
      <alignment horizontal="center" vertical="center"/>
      <protection hidden="1"/>
    </xf>
    <xf numFmtId="172" fontId="13" fillId="0" borderId="31" xfId="0" applyNumberFormat="1" applyFont="1" applyBorder="1" applyAlignment="1" applyProtection="1">
      <alignment horizontal="left" vertical="center"/>
      <protection locked="0" hidden="1"/>
    </xf>
    <xf numFmtId="172" fontId="13" fillId="0" borderId="29" xfId="0" applyNumberFormat="1" applyFont="1" applyBorder="1" applyAlignment="1" applyProtection="1">
      <alignment horizontal="left" vertical="center"/>
      <protection locked="0" hidden="1"/>
    </xf>
    <xf numFmtId="172" fontId="13" fillId="0" borderId="30" xfId="0" applyNumberFormat="1" applyFont="1" applyBorder="1" applyAlignment="1" applyProtection="1">
      <alignment horizontal="left" vertical="center"/>
      <protection locked="0" hidden="1"/>
    </xf>
    <xf numFmtId="0" fontId="53" fillId="0" borderId="13" xfId="0" applyNumberFormat="1" applyFont="1" applyBorder="1" applyAlignment="1" applyProtection="1">
      <alignment horizontal="center" vertical="center"/>
      <protection hidden="1"/>
    </xf>
    <xf numFmtId="0" fontId="53" fillId="0" borderId="4" xfId="0" applyNumberFormat="1" applyFont="1" applyBorder="1" applyAlignment="1" applyProtection="1">
      <alignment horizontal="center" vertical="center"/>
      <protection hidden="1"/>
    </xf>
    <xf numFmtId="0" fontId="53" fillId="0" borderId="6" xfId="0" applyNumberFormat="1" applyFont="1" applyBorder="1" applyAlignment="1" applyProtection="1">
      <alignment horizontal="center" vertical="center"/>
      <protection hidden="1"/>
    </xf>
    <xf numFmtId="0" fontId="53" fillId="0" borderId="2" xfId="0" applyNumberFormat="1" applyFont="1" applyBorder="1" applyAlignment="1" applyProtection="1">
      <alignment horizontal="center" vertical="center"/>
      <protection hidden="1"/>
    </xf>
    <xf numFmtId="0" fontId="53" fillId="0" borderId="0" xfId="0" applyNumberFormat="1" applyFont="1" applyBorder="1" applyAlignment="1" applyProtection="1">
      <alignment horizontal="center" vertical="center"/>
      <protection hidden="1"/>
    </xf>
    <xf numFmtId="0" fontId="53" fillId="0" borderId="3" xfId="0" applyNumberFormat="1" applyFont="1" applyBorder="1" applyAlignment="1" applyProtection="1">
      <alignment horizontal="center" vertical="center"/>
      <protection hidden="1"/>
    </xf>
    <xf numFmtId="0" fontId="53" fillId="0" borderId="24" xfId="0" applyNumberFormat="1" applyFont="1" applyBorder="1" applyAlignment="1" applyProtection="1">
      <alignment horizontal="center" vertical="center"/>
      <protection hidden="1"/>
    </xf>
    <xf numFmtId="0" fontId="53" fillId="0" borderId="17" xfId="0" applyNumberFormat="1" applyFont="1" applyBorder="1" applyAlignment="1" applyProtection="1">
      <alignment horizontal="center" vertical="center"/>
      <protection hidden="1"/>
    </xf>
    <xf numFmtId="0" fontId="53" fillId="0" borderId="19" xfId="0" applyNumberFormat="1" applyFont="1" applyBorder="1" applyAlignment="1" applyProtection="1">
      <alignment horizontal="center" vertical="center"/>
      <protection hidden="1"/>
    </xf>
    <xf numFmtId="164" fontId="77" fillId="0" borderId="31" xfId="0" applyNumberFormat="1" applyFont="1" applyBorder="1" applyAlignment="1" applyProtection="1">
      <alignment horizontal="left" vertical="center"/>
      <protection locked="0" hidden="1"/>
    </xf>
    <xf numFmtId="164" fontId="77" fillId="0" borderId="29" xfId="0" applyNumberFormat="1" applyFont="1" applyBorder="1" applyAlignment="1" applyProtection="1">
      <alignment horizontal="left" vertical="center"/>
      <protection locked="0" hidden="1"/>
    </xf>
    <xf numFmtId="164" fontId="77" fillId="0" borderId="30" xfId="0" applyNumberFormat="1" applyFont="1" applyBorder="1" applyAlignment="1" applyProtection="1">
      <alignment horizontal="left" vertical="center"/>
      <protection locked="0" hidden="1"/>
    </xf>
    <xf numFmtId="0" fontId="56" fillId="3" borderId="36" xfId="0" applyFont="1" applyFill="1" applyBorder="1" applyAlignment="1" applyProtection="1">
      <alignment horizontal="left" vertical="center"/>
      <protection hidden="1"/>
    </xf>
    <xf numFmtId="0" fontId="56" fillId="3" borderId="25" xfId="0" applyFont="1" applyFill="1" applyBorder="1" applyAlignment="1" applyProtection="1">
      <alignment horizontal="left" vertical="center"/>
      <protection hidden="1"/>
    </xf>
    <xf numFmtId="0" fontId="56" fillId="3" borderId="37" xfId="0" applyFont="1" applyFill="1" applyBorder="1" applyAlignment="1" applyProtection="1">
      <alignment horizontal="left" vertical="center"/>
      <protection hidden="1"/>
    </xf>
    <xf numFmtId="0" fontId="21" fillId="3" borderId="36" xfId="0" applyFont="1" applyFill="1" applyBorder="1" applyAlignment="1" applyProtection="1">
      <alignment horizontal="center" vertical="center"/>
      <protection locked="0" hidden="1"/>
    </xf>
    <xf numFmtId="0" fontId="21" fillId="3" borderId="25" xfId="0" applyFont="1" applyFill="1" applyBorder="1" applyAlignment="1" applyProtection="1">
      <alignment horizontal="center" vertical="center"/>
      <protection locked="0" hidden="1"/>
    </xf>
    <xf numFmtId="0" fontId="21" fillId="3" borderId="37" xfId="0" applyFont="1" applyFill="1" applyBorder="1" applyAlignment="1" applyProtection="1">
      <alignment horizontal="center" vertical="center"/>
      <protection locked="0" hidden="1"/>
    </xf>
    <xf numFmtId="0" fontId="3" fillId="3" borderId="36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right" vertical="center"/>
      <protection hidden="1"/>
    </xf>
    <xf numFmtId="0" fontId="59" fillId="5" borderId="13" xfId="0" applyFont="1" applyFill="1" applyBorder="1" applyAlignment="1" applyProtection="1">
      <alignment horizontal="center" vertical="center" wrapText="1"/>
      <protection hidden="1"/>
    </xf>
    <xf numFmtId="0" fontId="59" fillId="5" borderId="4" xfId="0" applyFont="1" applyFill="1" applyBorder="1" applyAlignment="1" applyProtection="1">
      <alignment horizontal="center" vertical="center" wrapText="1"/>
      <protection hidden="1"/>
    </xf>
    <xf numFmtId="0" fontId="59" fillId="5" borderId="6" xfId="0" applyFont="1" applyFill="1" applyBorder="1" applyAlignment="1" applyProtection="1">
      <alignment horizontal="center" vertical="center" wrapText="1"/>
      <protection hidden="1"/>
    </xf>
    <xf numFmtId="0" fontId="59" fillId="5" borderId="2" xfId="0" applyFont="1" applyFill="1" applyBorder="1" applyAlignment="1" applyProtection="1">
      <alignment horizontal="center" vertical="center" wrapText="1"/>
      <protection hidden="1"/>
    </xf>
    <xf numFmtId="0" fontId="59" fillId="5" borderId="0" xfId="0" applyFont="1" applyFill="1" applyBorder="1" applyAlignment="1" applyProtection="1">
      <alignment horizontal="center" vertical="center" wrapText="1"/>
      <protection hidden="1"/>
    </xf>
    <xf numFmtId="0" fontId="59" fillId="5" borderId="3" xfId="0" applyFont="1" applyFill="1" applyBorder="1" applyAlignment="1" applyProtection="1">
      <alignment horizontal="center" vertical="center" wrapText="1"/>
      <protection hidden="1"/>
    </xf>
    <xf numFmtId="0" fontId="59" fillId="5" borderId="24" xfId="0" applyFont="1" applyFill="1" applyBorder="1" applyAlignment="1" applyProtection="1">
      <alignment horizontal="center" vertical="center" wrapText="1"/>
      <protection hidden="1"/>
    </xf>
    <xf numFmtId="0" fontId="59" fillId="5" borderId="17" xfId="0" applyFont="1" applyFill="1" applyBorder="1" applyAlignment="1" applyProtection="1">
      <alignment horizontal="center" vertical="center" wrapText="1"/>
      <protection hidden="1"/>
    </xf>
    <xf numFmtId="0" fontId="59" fillId="5" borderId="19" xfId="0" applyFont="1" applyFill="1" applyBorder="1" applyAlignment="1" applyProtection="1">
      <alignment horizontal="center" vertical="center" wrapText="1"/>
      <protection hidden="1"/>
    </xf>
    <xf numFmtId="0" fontId="59" fillId="5" borderId="13" xfId="0" applyFont="1" applyFill="1" applyBorder="1" applyAlignment="1" applyProtection="1">
      <alignment horizontal="left" vertical="center" wrapText="1" readingOrder="1"/>
      <protection hidden="1"/>
    </xf>
    <xf numFmtId="0" fontId="59" fillId="5" borderId="4" xfId="0" applyFont="1" applyFill="1" applyBorder="1" applyAlignment="1" applyProtection="1">
      <alignment horizontal="left" vertical="center" wrapText="1" readingOrder="1"/>
      <protection hidden="1"/>
    </xf>
    <xf numFmtId="0" fontId="59" fillId="5" borderId="6" xfId="0" applyFont="1" applyFill="1" applyBorder="1" applyAlignment="1" applyProtection="1">
      <alignment horizontal="left" vertical="center" wrapText="1" readingOrder="1"/>
      <protection hidden="1"/>
    </xf>
    <xf numFmtId="0" fontId="59" fillId="5" borderId="2" xfId="0" applyFont="1" applyFill="1" applyBorder="1" applyAlignment="1" applyProtection="1">
      <alignment horizontal="left" vertical="center" wrapText="1" readingOrder="1"/>
      <protection hidden="1"/>
    </xf>
    <xf numFmtId="0" fontId="59" fillId="5" borderId="0" xfId="0" applyFont="1" applyFill="1" applyBorder="1" applyAlignment="1" applyProtection="1">
      <alignment horizontal="left" vertical="center" wrapText="1" readingOrder="1"/>
      <protection hidden="1"/>
    </xf>
    <xf numFmtId="0" fontId="59" fillId="5" borderId="3" xfId="0" applyFont="1" applyFill="1" applyBorder="1" applyAlignment="1" applyProtection="1">
      <alignment horizontal="left" vertical="center" wrapText="1" readingOrder="1"/>
      <protection hidden="1"/>
    </xf>
    <xf numFmtId="0" fontId="59" fillId="5" borderId="24" xfId="0" applyFont="1" applyFill="1" applyBorder="1" applyAlignment="1" applyProtection="1">
      <alignment horizontal="left" vertical="center" wrapText="1" readingOrder="1"/>
      <protection hidden="1"/>
    </xf>
    <xf numFmtId="0" fontId="59" fillId="5" borderId="17" xfId="0" applyFont="1" applyFill="1" applyBorder="1" applyAlignment="1" applyProtection="1">
      <alignment horizontal="left" vertical="center" wrapText="1" readingOrder="1"/>
      <protection hidden="1"/>
    </xf>
    <xf numFmtId="0" fontId="59" fillId="5" borderId="19" xfId="0" applyFont="1" applyFill="1" applyBorder="1" applyAlignment="1" applyProtection="1">
      <alignment horizontal="left" vertical="center" wrapText="1" readingOrder="1"/>
      <protection hidden="1"/>
    </xf>
    <xf numFmtId="0" fontId="5" fillId="3" borderId="36" xfId="0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5" fillId="3" borderId="37" xfId="0" applyFont="1" applyFill="1" applyBorder="1" applyAlignment="1" applyProtection="1">
      <alignment horizontal="center" vertical="center"/>
      <protection hidden="1"/>
    </xf>
    <xf numFmtId="0" fontId="8" fillId="10" borderId="0" xfId="0" applyFont="1" applyFill="1" applyBorder="1" applyAlignment="1" applyProtection="1">
      <alignment horizontal="center" vertical="center"/>
      <protection hidden="1"/>
    </xf>
    <xf numFmtId="0" fontId="16" fillId="0" borderId="17" xfId="0" applyFont="1" applyBorder="1" applyAlignment="1">
      <alignment horizontal="left" vertical="center"/>
    </xf>
    <xf numFmtId="0" fontId="23" fillId="0" borderId="3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8">
    <cellStyle name="Euro" xfId="1" xr:uid="{00000000-0005-0000-0000-000000000000}"/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18">
    <dxf>
      <fill>
        <patternFill>
          <bgColor indexed="13"/>
        </patternFill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6"/>
      </font>
      <fill>
        <patternFill patternType="gray125"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1" dropStyle="combo" dx="16" fmlaLink="' Derechos de Inscripción '!$C$16" fmlaRange="' Datos de Organizadores '!$B$3:$J$26" sel="6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Lines="65" dropStyle="combo" dx="16" fmlaLink="' Datos de Organizadores '!$P$31" fmlaRange="' Datos de Organizadores '!$R$28:$R$41" noThreeD="1" sel="14" val="0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Drop" dropLines="65" dropStyle="combo" dx="16" fmlaLink="' Derechos de Inscripción '!$C$16" fmlaRange="' Datos de Organizadores '!$B$3:$L$14" sel="6" val="0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Blanco" lockText="1" noThreeD="1"/>
</file>

<file path=xl/ctrlProps/ctrlProp4.xml><?xml version="1.0" encoding="utf-8"?>
<formControlPr xmlns="http://schemas.microsoft.com/office/spreadsheetml/2009/9/main" objectType="Radio" firstButton="1" fmlaLink="' Datos de Organizadores '!$N$27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203200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101600</xdr:colOff>
          <xdr:row>82</xdr:row>
          <xdr:rowOff>0</xdr:rowOff>
        </xdr:from>
        <xdr:to>
          <xdr:col>32</xdr:col>
          <xdr:colOff>114300</xdr:colOff>
          <xdr:row>84</xdr:row>
          <xdr:rowOff>215900</xdr:rowOff>
        </xdr:to>
        <xdr:grpSp>
          <xdr:nvGrpSpPr>
            <xdr:cNvPr id="1249" name="Group 153">
              <a:extLs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68243" y="10060214"/>
              <a:ext cx="974271" cy="451757"/>
              <a:chOff x="630" y="1414"/>
              <a:chExt cx="63" cy="55"/>
            </a:xfrm>
          </xdr:grpSpPr>
          <xdr:sp macro="" textlink="">
            <xdr:nvSpPr>
              <xdr:cNvPr id="1174" name="Group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100-000096040000}"/>
                  </a:ext>
                </a:extLst>
              </xdr:cNvPr>
              <xdr:cNvSpPr/>
            </xdr:nvSpPr>
            <xdr:spPr bwMode="auto">
              <a:xfrm>
                <a:off x="630" y="1414"/>
                <a:ext cx="63" cy="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25400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100-000097040000}"/>
                  </a:ext>
                </a:extLst>
              </xdr:cNvPr>
              <xdr:cNvSpPr/>
            </xdr:nvSpPr>
            <xdr:spPr bwMode="auto">
              <a:xfrm>
                <a:off x="634" y="1423"/>
                <a:ext cx="36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100-000098040000}"/>
                  </a:ext>
                </a:extLst>
              </xdr:cNvPr>
              <xdr:cNvSpPr/>
            </xdr:nvSpPr>
            <xdr:spPr bwMode="auto">
              <a:xfrm>
                <a:off x="634" y="1446"/>
                <a:ext cx="48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28</xdr:col>
      <xdr:colOff>101600</xdr:colOff>
      <xdr:row>82</xdr:row>
      <xdr:rowOff>0</xdr:rowOff>
    </xdr:from>
    <xdr:to>
      <xdr:col>32</xdr:col>
      <xdr:colOff>114300</xdr:colOff>
      <xdr:row>85</xdr:row>
      <xdr:rowOff>12700</xdr:rowOff>
    </xdr:to>
    <xdr:sp macro="" textlink="">
      <xdr:nvSpPr>
        <xdr:cNvPr id="1251" name="Rectangle 154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>
          <a:spLocks noChangeArrowheads="1"/>
        </xdr:cNvSpPr>
      </xdr:nvSpPr>
      <xdr:spPr bwMode="auto">
        <a:xfrm>
          <a:off x="7200900" y="10121900"/>
          <a:ext cx="977900" cy="469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63</xdr:row>
          <xdr:rowOff>0</xdr:rowOff>
        </xdr:from>
        <xdr:to>
          <xdr:col>11</xdr:col>
          <xdr:colOff>177800</xdr:colOff>
          <xdr:row>63</xdr:row>
          <xdr:rowOff>215900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63</xdr:row>
          <xdr:rowOff>0</xdr:rowOff>
        </xdr:from>
        <xdr:to>
          <xdr:col>12</xdr:col>
          <xdr:colOff>165100</xdr:colOff>
          <xdr:row>63</xdr:row>
          <xdr:rowOff>215900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135</xdr:row>
          <xdr:rowOff>165100</xdr:rowOff>
        </xdr:from>
        <xdr:to>
          <xdr:col>28</xdr:col>
          <xdr:colOff>101600</xdr:colOff>
          <xdr:row>137</xdr:row>
          <xdr:rowOff>12700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135</xdr:row>
          <xdr:rowOff>177800</xdr:rowOff>
        </xdr:from>
        <xdr:to>
          <xdr:col>31</xdr:col>
          <xdr:colOff>139700</xdr:colOff>
          <xdr:row>137</xdr:row>
          <xdr:rowOff>25400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136</xdr:row>
          <xdr:rowOff>0</xdr:rowOff>
        </xdr:from>
        <xdr:to>
          <xdr:col>23</xdr:col>
          <xdr:colOff>127000</xdr:colOff>
          <xdr:row>137</xdr:row>
          <xdr:rowOff>25400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135</xdr:row>
          <xdr:rowOff>177800</xdr:rowOff>
        </xdr:from>
        <xdr:to>
          <xdr:col>21</xdr:col>
          <xdr:colOff>25400</xdr:colOff>
          <xdr:row>137</xdr:row>
          <xdr:rowOff>25400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137</xdr:row>
          <xdr:rowOff>0</xdr:rowOff>
        </xdr:from>
        <xdr:to>
          <xdr:col>23</xdr:col>
          <xdr:colOff>127000</xdr:colOff>
          <xdr:row>138</xdr:row>
          <xdr:rowOff>25400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136</xdr:row>
          <xdr:rowOff>177800</xdr:rowOff>
        </xdr:from>
        <xdr:to>
          <xdr:col>21</xdr:col>
          <xdr:colOff>25400</xdr:colOff>
          <xdr:row>138</xdr:row>
          <xdr:rowOff>25400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138</xdr:row>
          <xdr:rowOff>0</xdr:rowOff>
        </xdr:from>
        <xdr:to>
          <xdr:col>23</xdr:col>
          <xdr:colOff>127000</xdr:colOff>
          <xdr:row>139</xdr:row>
          <xdr:rowOff>25400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137</xdr:row>
          <xdr:rowOff>177800</xdr:rowOff>
        </xdr:from>
        <xdr:to>
          <xdr:col>21</xdr:col>
          <xdr:colOff>25400</xdr:colOff>
          <xdr:row>139</xdr:row>
          <xdr:rowOff>25400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136</xdr:row>
          <xdr:rowOff>165100</xdr:rowOff>
        </xdr:from>
        <xdr:to>
          <xdr:col>28</xdr:col>
          <xdr:colOff>101600</xdr:colOff>
          <xdr:row>138</xdr:row>
          <xdr:rowOff>12700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136</xdr:row>
          <xdr:rowOff>177800</xdr:rowOff>
        </xdr:from>
        <xdr:to>
          <xdr:col>31</xdr:col>
          <xdr:colOff>139700</xdr:colOff>
          <xdr:row>138</xdr:row>
          <xdr:rowOff>25400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137</xdr:row>
          <xdr:rowOff>165100</xdr:rowOff>
        </xdr:from>
        <xdr:to>
          <xdr:col>28</xdr:col>
          <xdr:colOff>101600</xdr:colOff>
          <xdr:row>139</xdr:row>
          <xdr:rowOff>12700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137</xdr:row>
          <xdr:rowOff>177800</xdr:rowOff>
        </xdr:from>
        <xdr:to>
          <xdr:col>31</xdr:col>
          <xdr:colOff>139700</xdr:colOff>
          <xdr:row>139</xdr:row>
          <xdr:rowOff>25400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59</xdr:row>
          <xdr:rowOff>12700</xdr:rowOff>
        </xdr:from>
        <xdr:to>
          <xdr:col>32</xdr:col>
          <xdr:colOff>241300</xdr:colOff>
          <xdr:row>59</xdr:row>
          <xdr:rowOff>215900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163286</xdr:colOff>
      <xdr:row>9</xdr:row>
      <xdr:rowOff>36286</xdr:rowOff>
    </xdr:from>
    <xdr:to>
      <xdr:col>11</xdr:col>
      <xdr:colOff>122938</xdr:colOff>
      <xdr:row>14</xdr:row>
      <xdr:rowOff>71157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6" y="1651000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16384</xdr:col>
      <xdr:colOff>1186977</xdr:colOff>
      <xdr:row>31</xdr:row>
      <xdr:rowOff>0</xdr:rowOff>
    </xdr:from>
    <xdr:to>
      <xdr:col>16384</xdr:col>
      <xdr:colOff>838200</xdr:colOff>
      <xdr:row>39</xdr:row>
      <xdr:rowOff>43942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477" y="3791857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2</xdr:col>
      <xdr:colOff>7258</xdr:colOff>
      <xdr:row>110</xdr:row>
      <xdr:rowOff>959757</xdr:rowOff>
    </xdr:from>
    <xdr:to>
      <xdr:col>11</xdr:col>
      <xdr:colOff>157410</xdr:colOff>
      <xdr:row>115</xdr:row>
      <xdr:rowOff>14914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758" y="12952186"/>
          <a:ext cx="2445223" cy="7152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Mis%20documentos/Google%20Drive/2014/Anuario%202014/Rallyes/Organizadores/hoja_inscripcion_ral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atos de Organizadores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rourense@bme.es" TargetMode="Externa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otorclubalcala@gmail.com" TargetMode="External"/><Relationship Id="rId3" Type="http://schemas.openxmlformats.org/officeDocument/2006/relationships/hyperlink" Target="mailto:inscripcion@escuderiasur.net" TargetMode="External"/><Relationship Id="rId7" Type="http://schemas.openxmlformats.org/officeDocument/2006/relationships/hyperlink" Target="mailto:subidacasarabonela@gmail.com" TargetMode="External"/><Relationship Id="rId2" Type="http://schemas.openxmlformats.org/officeDocument/2006/relationships/hyperlink" Target="mailto:organizacion.subidalanjaron@gmail.com" TargetMode="External"/><Relationship Id="rId1" Type="http://schemas.openxmlformats.org/officeDocument/2006/relationships/hyperlink" Target="mailto:inscripcion@escuderiasur.net" TargetMode="External"/><Relationship Id="rId6" Type="http://schemas.openxmlformats.org/officeDocument/2006/relationships/hyperlink" Target="mailto:subidacolmenar@gmail.com" TargetMode="External"/><Relationship Id="rId5" Type="http://schemas.openxmlformats.org/officeDocument/2006/relationships/hyperlink" Target="mailto:info@escuderiavillacor.es" TargetMode="External"/><Relationship Id="rId4" Type="http://schemas.openxmlformats.org/officeDocument/2006/relationships/hyperlink" Target="mailto:inscripcion@escuderiasur.net" TargetMode="External"/><Relationship Id="rId9" Type="http://schemas.openxmlformats.org/officeDocument/2006/relationships/hyperlink" Target="mailto:automovilclubeleji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indexed="21"/>
    <pageSetUpPr autoPageBreaks="0"/>
  </sheetPr>
  <dimension ref="A1:FG35"/>
  <sheetViews>
    <sheetView showOutlineSymbols="0" topLeftCell="C1" zoomScale="134" zoomScaleNormal="134" zoomScalePageLayoutView="134" workbookViewId="0">
      <selection activeCell="O35" sqref="A2:O35"/>
    </sheetView>
  </sheetViews>
  <sheetFormatPr baseColWidth="10" defaultColWidth="0" defaultRowHeight="0" customHeight="1" zeroHeight="1"/>
  <cols>
    <col min="1" max="1" width="4" style="45" hidden="1" customWidth="1"/>
    <col min="2" max="2" width="5.6640625" style="41" hidden="1" customWidth="1"/>
    <col min="3" max="3" width="9.6640625" style="41" customWidth="1"/>
    <col min="4" max="4" width="13.6640625" style="41" customWidth="1"/>
    <col min="5" max="5" width="9.6640625" style="41" customWidth="1"/>
    <col min="6" max="6" width="13.6640625" style="41" customWidth="1"/>
    <col min="7" max="8" width="8.6640625" style="41" customWidth="1"/>
    <col min="9" max="15" width="4.6640625" style="41" customWidth="1"/>
    <col min="16" max="16" width="3.6640625" style="46" hidden="1" customWidth="1"/>
    <col min="17" max="17" width="4.1640625" style="46" hidden="1" customWidth="1"/>
    <col min="18" max="26" width="11.5" style="46" hidden="1" customWidth="1"/>
    <col min="27" max="31" width="11.5" style="47" hidden="1" customWidth="1"/>
    <col min="32" max="162" width="11.5" style="45" hidden="1" customWidth="1"/>
    <col min="163" max="163" width="7.6640625" style="45" hidden="1" customWidth="1"/>
    <col min="164" max="16384" width="11.5" style="45" hidden="1"/>
  </cols>
  <sheetData>
    <row r="1" spans="1:16" ht="10.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8.25" customHeight="1">
      <c r="A2" s="63"/>
      <c r="B2" s="62"/>
      <c r="C2" s="37"/>
      <c r="D2" s="37"/>
      <c r="E2" s="253" t="s">
        <v>263</v>
      </c>
      <c r="F2" s="253"/>
      <c r="G2" s="253"/>
      <c r="H2" s="253"/>
      <c r="I2" s="253"/>
      <c r="J2" s="253"/>
      <c r="K2" s="253"/>
      <c r="L2" s="253"/>
      <c r="M2" s="253"/>
      <c r="N2" s="253"/>
      <c r="O2" s="254"/>
      <c r="P2" s="64"/>
    </row>
    <row r="3" spans="1:16" ht="60" customHeight="1">
      <c r="A3" s="63"/>
      <c r="B3" s="257"/>
      <c r="C3" s="258"/>
      <c r="D3" s="54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6"/>
      <c r="P3" s="64"/>
    </row>
    <row r="4" spans="1:16" ht="6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5"/>
    </row>
    <row r="5" spans="1:16" ht="27" customHeight="1">
      <c r="A5" s="63"/>
      <c r="B5" s="259" t="s">
        <v>50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1"/>
      <c r="P5" s="64"/>
    </row>
    <row r="6" spans="1:16" ht="5.25" customHeight="1">
      <c r="A6" s="63"/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4"/>
    </row>
    <row r="7" spans="1:16" ht="12" customHeight="1">
      <c r="A7" s="63"/>
      <c r="B7" s="38"/>
      <c r="C7" s="270">
        <v>1</v>
      </c>
      <c r="D7" s="271" t="s">
        <v>32</v>
      </c>
      <c r="E7" s="272"/>
      <c r="F7" s="272"/>
      <c r="G7" s="272"/>
      <c r="H7" s="272"/>
      <c r="I7" s="272"/>
      <c r="J7" s="272"/>
      <c r="K7" s="272"/>
      <c r="L7" s="272"/>
      <c r="M7" s="272"/>
      <c r="N7" s="273"/>
      <c r="O7" s="40"/>
      <c r="P7" s="64"/>
    </row>
    <row r="8" spans="1:16" ht="12" customHeight="1">
      <c r="A8" s="63"/>
      <c r="B8" s="38"/>
      <c r="C8" s="269"/>
      <c r="D8" s="265"/>
      <c r="E8" s="266"/>
      <c r="F8" s="266"/>
      <c r="G8" s="266"/>
      <c r="H8" s="266"/>
      <c r="I8" s="266"/>
      <c r="J8" s="266"/>
      <c r="K8" s="266"/>
      <c r="L8" s="266"/>
      <c r="M8" s="266"/>
      <c r="N8" s="267"/>
      <c r="O8" s="40"/>
      <c r="P8" s="64"/>
    </row>
    <row r="9" spans="1:16" ht="12" customHeight="1">
      <c r="A9" s="63"/>
      <c r="B9" s="38"/>
      <c r="C9" s="268">
        <v>2</v>
      </c>
      <c r="D9" s="262" t="s">
        <v>31</v>
      </c>
      <c r="E9" s="263"/>
      <c r="F9" s="263"/>
      <c r="G9" s="263"/>
      <c r="H9" s="263"/>
      <c r="I9" s="263"/>
      <c r="J9" s="263"/>
      <c r="K9" s="263"/>
      <c r="L9" s="263"/>
      <c r="M9" s="263"/>
      <c r="N9" s="264"/>
      <c r="O9" s="40"/>
      <c r="P9" s="64"/>
    </row>
    <row r="10" spans="1:16" ht="12" customHeight="1">
      <c r="A10" s="63"/>
      <c r="B10" s="38"/>
      <c r="C10" s="269"/>
      <c r="D10" s="265"/>
      <c r="E10" s="266"/>
      <c r="F10" s="266"/>
      <c r="G10" s="266"/>
      <c r="H10" s="266"/>
      <c r="I10" s="266"/>
      <c r="J10" s="266"/>
      <c r="K10" s="266"/>
      <c r="L10" s="266"/>
      <c r="M10" s="266"/>
      <c r="N10" s="267"/>
      <c r="O10" s="40"/>
      <c r="P10" s="64"/>
    </row>
    <row r="11" spans="1:16" ht="12" customHeight="1">
      <c r="A11" s="63"/>
      <c r="B11" s="38"/>
      <c r="C11" s="268">
        <v>3</v>
      </c>
      <c r="D11" s="262" t="s">
        <v>33</v>
      </c>
      <c r="E11" s="263"/>
      <c r="F11" s="263"/>
      <c r="G11" s="263"/>
      <c r="H11" s="263"/>
      <c r="I11" s="263"/>
      <c r="J11" s="263"/>
      <c r="K11" s="263"/>
      <c r="L11" s="263"/>
      <c r="M11" s="263"/>
      <c r="N11" s="264"/>
      <c r="O11" s="40"/>
      <c r="P11" s="64"/>
    </row>
    <row r="12" spans="1:16" ht="12" customHeight="1" thickBot="1">
      <c r="A12" s="63"/>
      <c r="B12" s="38"/>
      <c r="C12" s="277"/>
      <c r="D12" s="274"/>
      <c r="E12" s="275"/>
      <c r="F12" s="275"/>
      <c r="G12" s="275"/>
      <c r="H12" s="275"/>
      <c r="I12" s="275"/>
      <c r="J12" s="275"/>
      <c r="K12" s="275"/>
      <c r="L12" s="275"/>
      <c r="M12" s="275"/>
      <c r="N12" s="276"/>
      <c r="O12" s="40"/>
      <c r="P12" s="64"/>
    </row>
    <row r="13" spans="1:16" ht="5.25" customHeight="1" thickTop="1">
      <c r="A13" s="63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64"/>
    </row>
    <row r="14" spans="1:16" ht="34.5" customHeight="1">
      <c r="A14" s="63"/>
      <c r="B14" s="38"/>
      <c r="C14" s="279" t="s">
        <v>66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40"/>
      <c r="P14" s="64"/>
    </row>
    <row r="15" spans="1:16" ht="6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5"/>
    </row>
    <row r="16" spans="1:16" ht="15" hidden="1" customHeight="1">
      <c r="A16" s="63"/>
      <c r="B16" s="55"/>
      <c r="C16" s="57">
        <v>6</v>
      </c>
      <c r="D16" s="210" t="str">
        <f>VLOOKUP($C$16,' Datos de Organizadores '!$A$3:$M$19,11)</f>
        <v>14-15/07/2018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64"/>
    </row>
    <row r="17" spans="1:16" ht="18" customHeight="1">
      <c r="A17" s="63"/>
      <c r="B17" s="55"/>
      <c r="C17" s="281" t="s">
        <v>244</v>
      </c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3"/>
      <c r="O17" s="55"/>
      <c r="P17" s="64"/>
    </row>
    <row r="18" spans="1:16" ht="24.5" customHeight="1">
      <c r="A18" s="63"/>
      <c r="B18" s="259" t="str">
        <f>VLOOKUP(C16,' Datos de Organizadores '!A3:J19,2)</f>
        <v>VI Subida al Cerro de los Cañones</v>
      </c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1"/>
      <c r="P18" s="64"/>
    </row>
    <row r="19" spans="1:16" ht="6" customHeight="1">
      <c r="A19" s="63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4"/>
    </row>
    <row r="20" spans="1:16" ht="18" customHeight="1">
      <c r="A20" s="63"/>
      <c r="B20" s="55"/>
      <c r="C20" s="246" t="s">
        <v>24</v>
      </c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55"/>
      <c r="P20" s="64"/>
    </row>
    <row r="21" spans="1:16" ht="18" customHeight="1">
      <c r="A21" s="63"/>
      <c r="B21" s="280" t="s">
        <v>47</v>
      </c>
      <c r="C21" s="61" t="s">
        <v>45</v>
      </c>
      <c r="D21" s="248" t="str">
        <f>VLOOKUP(C16,' Datos de Organizadores '!A3:J19,3)</f>
        <v>ESC. CERRO DE LOS CAÑONES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64"/>
    </row>
    <row r="22" spans="1:16" ht="18" customHeight="1">
      <c r="A22" s="63"/>
      <c r="B22" s="280"/>
      <c r="C22" s="61" t="s">
        <v>2</v>
      </c>
      <c r="D22" s="248" t="str">
        <f>VLOOKUP($C$16,' Datos de Organizadores '!$A$3:$J$19,4)</f>
        <v>CALLE HUERTOS, 47 , BAJO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64"/>
    </row>
    <row r="23" spans="1:16" ht="18" customHeight="1">
      <c r="A23" s="63"/>
      <c r="B23" s="280"/>
      <c r="C23" s="61" t="s">
        <v>46</v>
      </c>
      <c r="D23" s="58" t="str">
        <f>VLOOKUP($C$16,' Datos de Organizadores '!$A$3:$J$19,5)</f>
        <v>18420</v>
      </c>
      <c r="E23" s="59" t="s">
        <v>22</v>
      </c>
      <c r="F23" s="248" t="str">
        <f>VLOOKUP($C$16,' Datos de Organizadores '!$A$3:$J$19,6)</f>
        <v>LANJARÓN</v>
      </c>
      <c r="G23" s="248"/>
      <c r="H23" s="248"/>
      <c r="I23" s="248"/>
      <c r="J23" s="248"/>
      <c r="K23" s="248"/>
      <c r="L23" s="248"/>
      <c r="M23" s="248"/>
      <c r="N23" s="248"/>
      <c r="O23" s="248"/>
      <c r="P23" s="64"/>
    </row>
    <row r="24" spans="1:16" ht="18" customHeight="1">
      <c r="A24" s="63"/>
      <c r="B24" s="280"/>
      <c r="C24" s="61" t="s">
        <v>29</v>
      </c>
      <c r="D24" s="248" t="str">
        <f>IF(VLOOKUP($C$16,' Datos de Organizadores '!$A$3:$J$19,7)&lt;&gt;0,"("&amp;(VLOOKUP($C$16,' Datos de Organizadores '!$A$3:$J$19,7)&amp;")"),"")</f>
        <v>(GRANADA)</v>
      </c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64"/>
    </row>
    <row r="25" spans="1:16" ht="18" customHeight="1">
      <c r="A25" s="63"/>
      <c r="B25" s="280"/>
      <c r="C25" s="61" t="s">
        <v>18</v>
      </c>
      <c r="D25" s="177" t="str">
        <f>VLOOKUP($C$16,' Datos de Organizadores '!$A$3:$J$19,8)</f>
        <v>958 772 150</v>
      </c>
      <c r="E25" s="60" t="s">
        <v>22</v>
      </c>
      <c r="F25" s="177" t="str">
        <f>VLOOKUP($C$16,' Datos de Organizadores '!$A$3:$J$19,6)</f>
        <v>LANJARÓN</v>
      </c>
      <c r="G25" s="60" t="s">
        <v>19</v>
      </c>
      <c r="H25" s="278" t="str">
        <f>VLOOKUP($C$16,' Datos de Organizadores '!$A$3:$J$19,10)</f>
        <v>organizacion.subidalanjaron@gmail.com</v>
      </c>
      <c r="I25" s="278"/>
      <c r="J25" s="278"/>
      <c r="K25" s="278"/>
      <c r="L25" s="278"/>
      <c r="M25" s="278"/>
      <c r="N25" s="278"/>
      <c r="O25" s="278"/>
      <c r="P25" s="64"/>
    </row>
    <row r="26" spans="1:16" ht="6" customHeight="1">
      <c r="A26" s="63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4"/>
    </row>
    <row r="27" spans="1:16" ht="15.75" customHeight="1">
      <c r="A27" s="63"/>
      <c r="B27" s="55"/>
      <c r="C27" s="243" t="s">
        <v>16</v>
      </c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55"/>
      <c r="P27" s="64"/>
    </row>
    <row r="28" spans="1:16" ht="20" customHeight="1">
      <c r="A28" s="63"/>
      <c r="B28" s="228" t="s">
        <v>48</v>
      </c>
      <c r="C28" s="233" t="s">
        <v>17</v>
      </c>
      <c r="D28" s="233"/>
      <c r="E28" s="233"/>
      <c r="F28" s="233"/>
      <c r="G28" s="233"/>
      <c r="H28" s="233"/>
      <c r="I28" s="234"/>
      <c r="J28" s="250" t="s">
        <v>88</v>
      </c>
      <c r="K28" s="250"/>
      <c r="L28" s="250"/>
      <c r="M28" s="250" t="s">
        <v>89</v>
      </c>
      <c r="N28" s="250"/>
      <c r="O28" s="250"/>
      <c r="P28" s="64"/>
    </row>
    <row r="29" spans="1:16" ht="20" customHeight="1">
      <c r="A29" s="63"/>
      <c r="B29" s="228"/>
      <c r="C29" s="235" t="s">
        <v>137</v>
      </c>
      <c r="D29" s="236"/>
      <c r="E29" s="236"/>
      <c r="F29" s="236"/>
      <c r="G29" s="236"/>
      <c r="H29" s="236"/>
      <c r="I29" s="236"/>
      <c r="J29" s="232">
        <v>195</v>
      </c>
      <c r="K29" s="249"/>
      <c r="L29" s="249"/>
      <c r="M29" s="232">
        <v>250</v>
      </c>
      <c r="N29" s="249"/>
      <c r="O29" s="249"/>
      <c r="P29" s="64"/>
    </row>
    <row r="30" spans="1:16" ht="18" customHeight="1">
      <c r="A30" s="63"/>
      <c r="B30" s="228"/>
      <c r="C30" s="237" t="s">
        <v>193</v>
      </c>
      <c r="D30" s="237"/>
      <c r="E30" s="237"/>
      <c r="F30" s="237"/>
      <c r="G30" s="237"/>
      <c r="H30" s="237"/>
      <c r="I30" s="237"/>
      <c r="J30" s="251">
        <f>VLOOKUP($C$16,' Datos de Organizadores '!$A$3:$M$19,12)</f>
        <v>43290</v>
      </c>
      <c r="K30" s="252"/>
      <c r="L30" s="252"/>
      <c r="M30" s="249"/>
      <c r="N30" s="249"/>
      <c r="O30" s="249"/>
      <c r="P30" s="64"/>
    </row>
    <row r="31" spans="1:16" ht="18" customHeight="1">
      <c r="A31" s="63"/>
      <c r="B31" s="228"/>
      <c r="C31" s="237"/>
      <c r="D31" s="237"/>
      <c r="E31" s="237"/>
      <c r="F31" s="237"/>
      <c r="G31" s="237"/>
      <c r="H31" s="237"/>
      <c r="I31" s="237"/>
      <c r="J31" s="231"/>
      <c r="K31" s="231"/>
      <c r="L31" s="232"/>
      <c r="M31" s="240"/>
      <c r="N31" s="241"/>
      <c r="O31" s="242"/>
      <c r="P31" s="64"/>
    </row>
    <row r="32" spans="1:16" ht="18" customHeight="1">
      <c r="A32" s="63"/>
      <c r="B32" s="228"/>
      <c r="C32" s="237"/>
      <c r="D32" s="237"/>
      <c r="E32" s="237"/>
      <c r="F32" s="237"/>
      <c r="G32" s="237"/>
      <c r="H32" s="237"/>
      <c r="I32" s="237"/>
      <c r="J32" s="231"/>
      <c r="K32" s="231"/>
      <c r="L32" s="232"/>
      <c r="M32" s="240"/>
      <c r="N32" s="241"/>
      <c r="O32" s="242"/>
      <c r="P32" s="64"/>
    </row>
    <row r="33" spans="1:16" ht="6.75" customHeight="1">
      <c r="A33" s="63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</row>
    <row r="34" spans="1:16" ht="20" customHeight="1">
      <c r="A34" s="63"/>
      <c r="B34" s="229" t="s">
        <v>49</v>
      </c>
      <c r="C34" s="230"/>
      <c r="D34" s="230"/>
      <c r="E34" s="230"/>
      <c r="F34" s="230"/>
      <c r="G34" s="230"/>
      <c r="H34" s="87" t="s">
        <v>175</v>
      </c>
      <c r="I34" s="238" t="s">
        <v>235</v>
      </c>
      <c r="J34" s="239"/>
      <c r="K34" s="88" t="s">
        <v>236</v>
      </c>
      <c r="L34" s="238" t="s">
        <v>176</v>
      </c>
      <c r="M34" s="239"/>
      <c r="N34" s="239"/>
      <c r="O34" s="239"/>
      <c r="P34" s="64"/>
    </row>
    <row r="35" spans="1:16" ht="14" customHeight="1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64"/>
    </row>
  </sheetData>
  <sheetProtection password="DE27" sheet="1" objects="1" scenarios="1"/>
  <mergeCells count="39">
    <mergeCell ref="D11:N12"/>
    <mergeCell ref="C11:C12"/>
    <mergeCell ref="H25:O25"/>
    <mergeCell ref="C14:N14"/>
    <mergeCell ref="B18:O18"/>
    <mergeCell ref="B21:B25"/>
    <mergeCell ref="D21:O21"/>
    <mergeCell ref="D24:O24"/>
    <mergeCell ref="C17:N17"/>
    <mergeCell ref="E2:O3"/>
    <mergeCell ref="B3:C3"/>
    <mergeCell ref="B5:O5"/>
    <mergeCell ref="D9:N10"/>
    <mergeCell ref="C9:C10"/>
    <mergeCell ref="C7:C8"/>
    <mergeCell ref="D7:N8"/>
    <mergeCell ref="C27:N27"/>
    <mergeCell ref="C20:N20"/>
    <mergeCell ref="D22:O22"/>
    <mergeCell ref="F23:O23"/>
    <mergeCell ref="M30:O30"/>
    <mergeCell ref="M28:O28"/>
    <mergeCell ref="J30:L30"/>
    <mergeCell ref="J29:L29"/>
    <mergeCell ref="M29:O29"/>
    <mergeCell ref="J28:L28"/>
    <mergeCell ref="B28:B32"/>
    <mergeCell ref="B34:G34"/>
    <mergeCell ref="J32:L32"/>
    <mergeCell ref="C28:I28"/>
    <mergeCell ref="C29:I29"/>
    <mergeCell ref="C30:I30"/>
    <mergeCell ref="C31:I31"/>
    <mergeCell ref="C32:I32"/>
    <mergeCell ref="I34:J34"/>
    <mergeCell ref="L34:O34"/>
    <mergeCell ref="M32:O32"/>
    <mergeCell ref="J31:L31"/>
    <mergeCell ref="M31:O31"/>
  </mergeCells>
  <phoneticPr fontId="24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1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1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1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100-000003000000}">
      <formula1>10</formula1>
    </dataValidation>
  </dataValidations>
  <hyperlinks>
    <hyperlink ref="H25" r:id="rId1" display="rourense@bme.es" xr:uid="{00000000-0004-0000-01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AJ311"/>
  <sheetViews>
    <sheetView showGridLines="0" showRowColHeaders="0" showZeros="0" tabSelected="1" showOutlineSymbols="0" topLeftCell="A6" zoomScale="140" zoomScaleNormal="140" zoomScalePageLayoutView="140" workbookViewId="0">
      <selection activeCell="AE58" sqref="AE58"/>
    </sheetView>
  </sheetViews>
  <sheetFormatPr baseColWidth="10" defaultColWidth="0" defaultRowHeight="0" customHeight="1" zeroHeight="1"/>
  <cols>
    <col min="1" max="1" width="6.6640625" style="72" customWidth="1"/>
    <col min="2" max="2" width="2.5" style="72" customWidth="1"/>
    <col min="3" max="3" width="4.6640625" style="72" customWidth="1"/>
    <col min="4" max="7" width="3.5" style="72" customWidth="1"/>
    <col min="8" max="8" width="4.5" style="72" customWidth="1"/>
    <col min="9" max="9" width="2.33203125" style="72" customWidth="1"/>
    <col min="10" max="10" width="3.5" style="72" customWidth="1"/>
    <col min="11" max="11" width="1.33203125" style="72" customWidth="1"/>
    <col min="12" max="12" width="7.33203125" style="72" customWidth="1"/>
    <col min="13" max="14" width="3.5" style="72" customWidth="1"/>
    <col min="15" max="15" width="2.6640625" style="72" customWidth="1"/>
    <col min="16" max="16" width="2" style="72" customWidth="1"/>
    <col min="17" max="17" width="3.6640625" style="72" customWidth="1"/>
    <col min="18" max="18" width="2" style="72" customWidth="1"/>
    <col min="19" max="19" width="1.1640625" style="72" customWidth="1"/>
    <col min="20" max="21" width="2" style="72" customWidth="1"/>
    <col min="22" max="23" width="3.5" style="72" customWidth="1"/>
    <col min="24" max="24" width="4.6640625" style="72" customWidth="1"/>
    <col min="25" max="26" width="2.6640625" style="72" customWidth="1"/>
    <col min="27" max="27" width="3.33203125" style="72" customWidth="1"/>
    <col min="28" max="28" width="3.5" style="72" customWidth="1"/>
    <col min="29" max="29" width="2.6640625" style="72" customWidth="1"/>
    <col min="30" max="30" width="2" style="72" customWidth="1"/>
    <col min="31" max="31" width="3.5" style="72" customWidth="1"/>
    <col min="32" max="32" width="4.5" style="72" customWidth="1"/>
    <col min="33" max="33" width="3.5" style="72" customWidth="1"/>
    <col min="34" max="34" width="2.5" style="72" customWidth="1"/>
    <col min="35" max="35" width="6.6640625" style="72" customWidth="1"/>
    <col min="36" max="36" width="1.1640625" style="72" customWidth="1"/>
    <col min="37" max="16384" width="11.5" style="72" hidden="1"/>
  </cols>
  <sheetData>
    <row r="1" spans="2:34" ht="5" customHeight="1"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</row>
    <row r="2" spans="2:34" s="73" customFormat="1" ht="32" customHeight="1">
      <c r="B2" s="68"/>
      <c r="C2" s="473" t="s">
        <v>223</v>
      </c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69"/>
    </row>
    <row r="3" spans="2:34" s="73" customFormat="1" ht="12" customHeight="1">
      <c r="B3" s="70"/>
      <c r="C3" s="76" t="s">
        <v>52</v>
      </c>
      <c r="D3" s="67" t="s">
        <v>265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71"/>
    </row>
    <row r="4" spans="2:34" s="73" customFormat="1" ht="12" customHeight="1">
      <c r="B4" s="70"/>
      <c r="C4" s="76" t="s">
        <v>53</v>
      </c>
      <c r="D4" s="67" t="s">
        <v>51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1"/>
    </row>
    <row r="5" spans="2:34" s="73" customFormat="1" ht="12" customHeight="1">
      <c r="B5" s="70"/>
      <c r="C5" s="76" t="s">
        <v>264</v>
      </c>
      <c r="D5" s="67" t="s">
        <v>91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71"/>
    </row>
    <row r="6" spans="2:34" s="73" customFormat="1" ht="24" customHeight="1">
      <c r="B6" s="455" t="s">
        <v>92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7"/>
    </row>
    <row r="7" spans="2:34" ht="5" customHeight="1">
      <c r="B7" s="77"/>
      <c r="C7" s="78"/>
      <c r="D7" s="79"/>
      <c r="E7" s="80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2:34" ht="12.75" customHeight="1">
      <c r="B8" s="460" t="str">
        <f>Opcion</f>
        <v>ESTADO NORMAL (Todos los datos visibles)</v>
      </c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85"/>
      <c r="P8" s="77"/>
      <c r="Q8" s="462" t="s">
        <v>72</v>
      </c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4"/>
    </row>
    <row r="9" spans="2:34" s="73" customFormat="1" ht="12.75" customHeight="1">
      <c r="B9" s="458" t="str">
        <f>Opcion2</f>
        <v>Active la casilla para imprimir un Boletín de Inscripción vacío</v>
      </c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82"/>
      <c r="Q9" s="465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7"/>
    </row>
    <row r="10" spans="2:34" ht="5" customHeight="1">
      <c r="B10" s="74"/>
      <c r="C10" s="78"/>
      <c r="D10" s="79"/>
      <c r="E10" s="8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1"/>
      <c r="Z10" s="81"/>
      <c r="AA10" s="81"/>
      <c r="AB10" s="81"/>
      <c r="AC10" s="81"/>
      <c r="AD10" s="81"/>
      <c r="AE10" s="81"/>
      <c r="AF10" s="81"/>
      <c r="AG10" s="81"/>
      <c r="AH10" s="75"/>
    </row>
    <row r="11" spans="2:34" ht="13.5" customHeight="1">
      <c r="B11" s="8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2:34" ht="17.25" customHeight="1">
      <c r="B12" s="42"/>
      <c r="C12" s="6"/>
      <c r="D12" s="6"/>
      <c r="E12" s="6"/>
      <c r="F12" s="6"/>
      <c r="G12" s="471">
        <f ca="1">NOW()</f>
        <v>43263.440044444447</v>
      </c>
      <c r="H12" s="471"/>
      <c r="I12" s="471"/>
      <c r="J12" s="471"/>
      <c r="K12" s="48"/>
      <c r="L12" s="472" t="s">
        <v>115</v>
      </c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8"/>
      <c r="AA12" s="48"/>
      <c r="AB12" s="48"/>
      <c r="AC12" s="48"/>
      <c r="AD12" s="48"/>
      <c r="AE12" s="48"/>
      <c r="AF12" s="48"/>
      <c r="AG12" s="48"/>
      <c r="AH12" s="43"/>
    </row>
    <row r="13" spans="2:34" ht="3" customHeight="1">
      <c r="B13" s="4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3"/>
    </row>
    <row r="14" spans="2:34" ht="16.5" customHeight="1">
      <c r="B14" s="42"/>
      <c r="C14" s="6"/>
      <c r="D14" s="6"/>
      <c r="E14" s="6"/>
      <c r="F14" s="6"/>
      <c r="G14" s="48"/>
      <c r="H14" s="48"/>
      <c r="I14" s="48"/>
      <c r="J14" s="48"/>
      <c r="K14" s="48"/>
      <c r="L14" s="359" t="s">
        <v>340</v>
      </c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48"/>
      <c r="AA14" s="48"/>
      <c r="AB14" s="48"/>
      <c r="AC14" s="48"/>
      <c r="AD14" s="48"/>
      <c r="AE14" s="48"/>
      <c r="AF14" s="48"/>
      <c r="AG14" s="48"/>
      <c r="AH14" s="43"/>
    </row>
    <row r="15" spans="2:34" ht="6.75" customHeight="1">
      <c r="B15" s="42"/>
      <c r="C15" s="6"/>
      <c r="D15" s="6"/>
      <c r="E15" s="6"/>
      <c r="F15" s="6"/>
      <c r="G15" s="6"/>
      <c r="H15" s="129"/>
      <c r="I15" s="129"/>
      <c r="J15" s="129"/>
      <c r="K15" s="12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129"/>
      <c r="AA15" s="129"/>
      <c r="AB15" s="129"/>
      <c r="AC15" s="129"/>
      <c r="AD15" s="129"/>
      <c r="AE15" s="129"/>
      <c r="AF15" s="129"/>
      <c r="AG15" s="129"/>
      <c r="AH15" s="43"/>
    </row>
    <row r="16" spans="2:34" ht="2.25" customHeight="1">
      <c r="B16" s="44">
        <v>3</v>
      </c>
      <c r="C16" s="6"/>
      <c r="D16" s="6"/>
      <c r="E16" s="6"/>
      <c r="F16" s="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3"/>
    </row>
    <row r="17" spans="2:34" ht="12" customHeight="1">
      <c r="B17" s="44"/>
      <c r="C17" s="468" t="s">
        <v>20</v>
      </c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70"/>
      <c r="Y17" s="106"/>
      <c r="Z17" s="468" t="s">
        <v>86</v>
      </c>
      <c r="AA17" s="469"/>
      <c r="AB17" s="469"/>
      <c r="AC17" s="469"/>
      <c r="AD17" s="469"/>
      <c r="AE17" s="469"/>
      <c r="AF17" s="469"/>
      <c r="AG17" s="470"/>
      <c r="AH17" s="43"/>
    </row>
    <row r="18" spans="2:34" ht="6" customHeight="1">
      <c r="B18" s="44"/>
      <c r="C18" s="381" t="str">
        <f>IF(Blanco=TRUE,"",' Derechos de Inscripción '!B18)</f>
        <v>VI Subida al Cerro de los Cañones</v>
      </c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3"/>
      <c r="Y18" s="106"/>
      <c r="Z18" s="360" t="str">
        <f>IF(Blanco=TRUE,"",' Derechos de Inscripción '!D16)</f>
        <v>14-15/07/2018</v>
      </c>
      <c r="AA18" s="361"/>
      <c r="AB18" s="361"/>
      <c r="AC18" s="361"/>
      <c r="AD18" s="361"/>
      <c r="AE18" s="361"/>
      <c r="AF18" s="361"/>
      <c r="AG18" s="362"/>
      <c r="AH18" s="43"/>
    </row>
    <row r="19" spans="2:34" ht="12" customHeight="1">
      <c r="B19" s="44"/>
      <c r="C19" s="384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6"/>
      <c r="Y19" s="106"/>
      <c r="Z19" s="363"/>
      <c r="AA19" s="364"/>
      <c r="AB19" s="364"/>
      <c r="AC19" s="364"/>
      <c r="AD19" s="364"/>
      <c r="AE19" s="364"/>
      <c r="AF19" s="364"/>
      <c r="AG19" s="365"/>
      <c r="AH19" s="43"/>
    </row>
    <row r="20" spans="2:34" ht="6" customHeight="1">
      <c r="B20" s="44"/>
      <c r="C20" s="24"/>
      <c r="D20" s="24"/>
      <c r="E20" s="24"/>
      <c r="F20" s="2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24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43"/>
    </row>
    <row r="21" spans="2:34" ht="20" customHeight="1">
      <c r="B21" s="42"/>
      <c r="C21" s="452" t="str">
        <f>IF(Blanco=TRUE,"",' Derechos de Inscripción '!D21)</f>
        <v>ESC. CERRO DE LOS CAÑONES</v>
      </c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  <c r="Q21" s="6"/>
      <c r="R21" s="372" t="s">
        <v>67</v>
      </c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4"/>
      <c r="AH21" s="43"/>
    </row>
    <row r="22" spans="2:34" ht="6.75" customHeight="1">
      <c r="B22" s="42"/>
      <c r="C22" s="387" t="str">
        <f>IF(Blanco=TRUE,"",' Derechos de Inscripción '!D22)</f>
        <v>CALLE HUERTOS, 47 , BAJO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9"/>
      <c r="Q22" s="6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43"/>
    </row>
    <row r="23" spans="2:34" ht="6.75" customHeight="1">
      <c r="B23" s="42"/>
      <c r="C23" s="387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9"/>
      <c r="Q23" s="6"/>
      <c r="R23" s="366" t="s">
        <v>68</v>
      </c>
      <c r="S23" s="367"/>
      <c r="T23" s="367"/>
      <c r="U23" s="367"/>
      <c r="V23" s="367"/>
      <c r="W23" s="367"/>
      <c r="X23" s="367"/>
      <c r="Y23" s="367"/>
      <c r="Z23" s="368"/>
      <c r="AA23" s="375" t="s">
        <v>69</v>
      </c>
      <c r="AB23" s="376"/>
      <c r="AC23" s="376"/>
      <c r="AD23" s="377"/>
      <c r="AE23" s="366" t="s">
        <v>73</v>
      </c>
      <c r="AF23" s="367"/>
      <c r="AG23" s="368"/>
      <c r="AH23" s="43"/>
    </row>
    <row r="24" spans="2:34" ht="6.75" customHeight="1">
      <c r="B24" s="42"/>
      <c r="C24" s="390" t="str">
        <f>IF(Blanco=TRUE,"",IF(TEXT(' Derechos de Inscripción '!D23,"00000")=" ","",TEXT(' Derechos de Inscripción '!D23,"00000")&amp;"-"&amp;' Derechos de Inscripción '!F23&amp;" "&amp;' Derechos de Inscripción '!D24))</f>
        <v>18420-LANJARÓN (GRANADA)</v>
      </c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2"/>
      <c r="Q24" s="6"/>
      <c r="R24" s="369"/>
      <c r="S24" s="370"/>
      <c r="T24" s="370"/>
      <c r="U24" s="370"/>
      <c r="V24" s="370"/>
      <c r="W24" s="370"/>
      <c r="X24" s="370"/>
      <c r="Y24" s="370"/>
      <c r="Z24" s="371"/>
      <c r="AA24" s="378"/>
      <c r="AB24" s="379"/>
      <c r="AC24" s="379"/>
      <c r="AD24" s="380"/>
      <c r="AE24" s="369"/>
      <c r="AF24" s="370"/>
      <c r="AG24" s="371"/>
      <c r="AH24" s="43"/>
    </row>
    <row r="25" spans="2:34" ht="6.75" customHeight="1">
      <c r="B25" s="42"/>
      <c r="C25" s="390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2"/>
      <c r="Q25" s="6"/>
      <c r="R25" s="424" t="s">
        <v>70</v>
      </c>
      <c r="S25" s="425"/>
      <c r="T25" s="425"/>
      <c r="U25" s="425"/>
      <c r="V25" s="445"/>
      <c r="W25" s="445"/>
      <c r="X25" s="445"/>
      <c r="Y25" s="445"/>
      <c r="Z25" s="446"/>
      <c r="AA25" s="393"/>
      <c r="AB25" s="394"/>
      <c r="AC25" s="394"/>
      <c r="AD25" s="395"/>
      <c r="AE25" s="396"/>
      <c r="AF25" s="397"/>
      <c r="AG25" s="398"/>
      <c r="AH25" s="43"/>
    </row>
    <row r="26" spans="2:34" ht="6.75" customHeight="1">
      <c r="B26" s="42"/>
      <c r="C26" s="38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958 772 150 - FAX: LANJARÓN</v>
      </c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9"/>
      <c r="Q26" s="6"/>
      <c r="R26" s="426"/>
      <c r="S26" s="427"/>
      <c r="T26" s="427"/>
      <c r="U26" s="427"/>
      <c r="V26" s="447"/>
      <c r="W26" s="447"/>
      <c r="X26" s="447"/>
      <c r="Y26" s="447"/>
      <c r="Z26" s="448"/>
      <c r="AA26" s="396"/>
      <c r="AB26" s="397"/>
      <c r="AC26" s="397"/>
      <c r="AD26" s="398"/>
      <c r="AE26" s="396"/>
      <c r="AF26" s="397"/>
      <c r="AG26" s="398"/>
      <c r="AH26" s="43"/>
    </row>
    <row r="27" spans="2:34" ht="6.75" customHeight="1">
      <c r="B27" s="42"/>
      <c r="C27" s="387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9"/>
      <c r="Q27" s="6"/>
      <c r="R27" s="428"/>
      <c r="S27" s="429"/>
      <c r="T27" s="429"/>
      <c r="U27" s="429"/>
      <c r="V27" s="449"/>
      <c r="W27" s="449"/>
      <c r="X27" s="449"/>
      <c r="Y27" s="449"/>
      <c r="Z27" s="450"/>
      <c r="AA27" s="396"/>
      <c r="AB27" s="397"/>
      <c r="AC27" s="397"/>
      <c r="AD27" s="398"/>
      <c r="AE27" s="396"/>
      <c r="AF27" s="397"/>
      <c r="AG27" s="398"/>
      <c r="AH27" s="43"/>
    </row>
    <row r="28" spans="2:34" ht="6.75" customHeight="1">
      <c r="B28" s="42"/>
      <c r="C28" s="402" t="str">
        <f>IF(Blanco=TRUE,"","e_mail: " &amp; ' Derechos de Inscripción '!H25)</f>
        <v>e_mail: organizacion.subidalanjaron@gmail.com</v>
      </c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4"/>
      <c r="Q28" s="6"/>
      <c r="R28" s="408" t="s">
        <v>71</v>
      </c>
      <c r="S28" s="409"/>
      <c r="T28" s="409"/>
      <c r="U28" s="409"/>
      <c r="V28" s="417"/>
      <c r="W28" s="418"/>
      <c r="X28" s="418"/>
      <c r="Y28" s="418"/>
      <c r="Z28" s="419"/>
      <c r="AA28" s="396"/>
      <c r="AB28" s="397"/>
      <c r="AC28" s="397"/>
      <c r="AD28" s="398"/>
      <c r="AE28" s="396"/>
      <c r="AF28" s="397"/>
      <c r="AG28" s="398"/>
      <c r="AH28" s="43"/>
    </row>
    <row r="29" spans="2:34" ht="6" customHeight="1">
      <c r="B29" s="42"/>
      <c r="C29" s="402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4"/>
      <c r="Q29" s="6"/>
      <c r="R29" s="410"/>
      <c r="S29" s="411"/>
      <c r="T29" s="411"/>
      <c r="U29" s="411"/>
      <c r="V29" s="420"/>
      <c r="W29" s="420"/>
      <c r="X29" s="420"/>
      <c r="Y29" s="420"/>
      <c r="Z29" s="421"/>
      <c r="AA29" s="396"/>
      <c r="AB29" s="397"/>
      <c r="AC29" s="397"/>
      <c r="AD29" s="398"/>
      <c r="AE29" s="396"/>
      <c r="AF29" s="397"/>
      <c r="AG29" s="398"/>
      <c r="AH29" s="43"/>
    </row>
    <row r="30" spans="2:34" ht="6" customHeight="1">
      <c r="B30" s="42"/>
      <c r="C30" s="405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7"/>
      <c r="Q30" s="6"/>
      <c r="R30" s="412"/>
      <c r="S30" s="413"/>
      <c r="T30" s="413"/>
      <c r="U30" s="413"/>
      <c r="V30" s="422"/>
      <c r="W30" s="422"/>
      <c r="X30" s="422"/>
      <c r="Y30" s="422"/>
      <c r="Z30" s="423"/>
      <c r="AA30" s="399"/>
      <c r="AB30" s="400"/>
      <c r="AC30" s="400"/>
      <c r="AD30" s="401"/>
      <c r="AE30" s="399"/>
      <c r="AF30" s="400"/>
      <c r="AG30" s="401"/>
      <c r="AH30" s="43"/>
    </row>
    <row r="31" spans="2:34" ht="3.75" customHeight="1">
      <c r="B31" s="4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43"/>
    </row>
    <row r="32" spans="2:34" ht="20" customHeight="1">
      <c r="B32" s="42"/>
      <c r="C32" s="284" t="s">
        <v>0</v>
      </c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6"/>
      <c r="AH32" s="43"/>
    </row>
    <row r="33" spans="2:34" ht="3.75" customHeight="1">
      <c r="B33" s="42"/>
      <c r="C33" s="13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43"/>
    </row>
    <row r="34" spans="2:34" ht="12" hidden="1" customHeight="1">
      <c r="B34" s="42"/>
      <c r="C34" s="482" t="s">
        <v>80</v>
      </c>
      <c r="D34" s="102" t="s">
        <v>81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4"/>
      <c r="AH34" s="43"/>
    </row>
    <row r="35" spans="2:34" ht="12" hidden="1" customHeight="1">
      <c r="B35" s="42"/>
      <c r="C35" s="482"/>
      <c r="D35" s="11" t="s">
        <v>55</v>
      </c>
      <c r="E35" s="6"/>
      <c r="F35" s="6"/>
      <c r="G35" s="6"/>
      <c r="H35" s="6"/>
      <c r="I35" s="6"/>
      <c r="J35" s="6"/>
      <c r="K35" s="6"/>
      <c r="L35" s="19" t="s">
        <v>56</v>
      </c>
      <c r="M35" s="6"/>
      <c r="N35" s="6"/>
      <c r="O35" s="6"/>
      <c r="P35" s="6"/>
      <c r="Q35" s="13"/>
      <c r="R35" s="6"/>
      <c r="S35" s="6"/>
      <c r="T35" s="6"/>
      <c r="U35" s="12"/>
      <c r="V35" s="19" t="s">
        <v>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43"/>
    </row>
    <row r="36" spans="2:34" ht="18" hidden="1" customHeight="1">
      <c r="B36" s="42"/>
      <c r="C36" s="482"/>
      <c r="D36" s="483"/>
      <c r="E36" s="415"/>
      <c r="F36" s="415"/>
      <c r="G36" s="415"/>
      <c r="H36" s="415"/>
      <c r="I36" s="415"/>
      <c r="J36" s="415"/>
      <c r="K36" s="416"/>
      <c r="L36" s="414"/>
      <c r="M36" s="415"/>
      <c r="N36" s="415"/>
      <c r="O36" s="415"/>
      <c r="P36" s="415"/>
      <c r="Q36" s="415"/>
      <c r="R36" s="415"/>
      <c r="S36" s="415"/>
      <c r="T36" s="415"/>
      <c r="U36" s="416"/>
      <c r="V36" s="414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84"/>
      <c r="AH36" s="43"/>
    </row>
    <row r="37" spans="2:34" ht="12" hidden="1" customHeight="1">
      <c r="B37" s="42"/>
      <c r="C37" s="482"/>
      <c r="D37" s="102" t="s">
        <v>82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4"/>
      <c r="AH37" s="43"/>
    </row>
    <row r="38" spans="2:34" ht="12" customHeight="1">
      <c r="B38" s="42"/>
      <c r="C38" s="482"/>
      <c r="D38" s="136" t="s">
        <v>224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37"/>
      <c r="Q38" s="138" t="s">
        <v>83</v>
      </c>
      <c r="R38" s="138"/>
      <c r="S38" s="138"/>
      <c r="T38" s="138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4"/>
      <c r="AH38" s="43"/>
    </row>
    <row r="39" spans="2:34" ht="18" customHeight="1">
      <c r="B39" s="42"/>
      <c r="C39" s="482"/>
      <c r="D39" s="474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6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89"/>
      <c r="AH39" s="43"/>
    </row>
    <row r="40" spans="2:34" ht="12" customHeight="1">
      <c r="B40" s="42"/>
      <c r="C40" s="482"/>
      <c r="D40" s="23" t="s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8" t="s">
        <v>3</v>
      </c>
      <c r="R40" s="28"/>
      <c r="S40" s="28"/>
      <c r="T40" s="28"/>
      <c r="U40" s="29"/>
      <c r="V40" s="30" t="s">
        <v>4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  <c r="AH40" s="43"/>
    </row>
    <row r="41" spans="2:34" ht="18" customHeight="1">
      <c r="B41" s="42"/>
      <c r="C41" s="482"/>
      <c r="D41" s="474"/>
      <c r="E41" s="475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76"/>
      <c r="Q41" s="477"/>
      <c r="R41" s="477"/>
      <c r="S41" s="477"/>
      <c r="T41" s="477"/>
      <c r="U41" s="478"/>
      <c r="V41" s="488"/>
      <c r="W41" s="475"/>
      <c r="X41" s="475"/>
      <c r="Y41" s="475"/>
      <c r="Z41" s="475"/>
      <c r="AA41" s="475"/>
      <c r="AB41" s="475"/>
      <c r="AC41" s="475"/>
      <c r="AD41" s="475"/>
      <c r="AE41" s="475"/>
      <c r="AF41" s="475"/>
      <c r="AG41" s="489"/>
      <c r="AH41" s="43"/>
    </row>
    <row r="42" spans="2:34" ht="15" customHeight="1">
      <c r="B42" s="42"/>
      <c r="C42" s="482"/>
      <c r="D42" s="33" t="s">
        <v>5</v>
      </c>
      <c r="E42" s="34"/>
      <c r="F42" s="34"/>
      <c r="G42" s="34"/>
      <c r="H42" s="34"/>
      <c r="I42" s="29"/>
      <c r="J42" s="28" t="s">
        <v>6</v>
      </c>
      <c r="K42" s="34"/>
      <c r="L42" s="34"/>
      <c r="M42" s="34"/>
      <c r="N42" s="34"/>
      <c r="O42" s="34"/>
      <c r="P42" s="29"/>
      <c r="Q42" s="28" t="s">
        <v>8</v>
      </c>
      <c r="R42" s="34"/>
      <c r="S42" s="34"/>
      <c r="T42" s="34"/>
      <c r="U42" s="34"/>
      <c r="V42" s="34"/>
      <c r="W42" s="34"/>
      <c r="X42" s="34"/>
      <c r="Y42" s="30" t="s">
        <v>7</v>
      </c>
      <c r="Z42" s="28"/>
      <c r="AA42" s="34"/>
      <c r="AB42" s="34"/>
      <c r="AC42" s="29"/>
      <c r="AD42" s="28" t="s">
        <v>9</v>
      </c>
      <c r="AE42" s="28"/>
      <c r="AF42" s="34"/>
      <c r="AG42" s="35"/>
      <c r="AH42" s="43"/>
    </row>
    <row r="43" spans="2:34" ht="18" customHeight="1">
      <c r="B43" s="42"/>
      <c r="C43" s="482"/>
      <c r="D43" s="474"/>
      <c r="E43" s="475"/>
      <c r="F43" s="475"/>
      <c r="G43" s="475"/>
      <c r="H43" s="475"/>
      <c r="I43" s="476"/>
      <c r="J43" s="488"/>
      <c r="K43" s="475"/>
      <c r="L43" s="475"/>
      <c r="M43" s="475"/>
      <c r="N43" s="475"/>
      <c r="O43" s="475"/>
      <c r="P43" s="476"/>
      <c r="Q43" s="488"/>
      <c r="R43" s="475"/>
      <c r="S43" s="475"/>
      <c r="T43" s="475"/>
      <c r="U43" s="475"/>
      <c r="V43" s="475"/>
      <c r="W43" s="475"/>
      <c r="X43" s="475"/>
      <c r="Y43" s="474"/>
      <c r="Z43" s="475"/>
      <c r="AA43" s="475"/>
      <c r="AB43" s="475"/>
      <c r="AC43" s="475"/>
      <c r="AD43" s="474"/>
      <c r="AE43" s="475"/>
      <c r="AF43" s="475"/>
      <c r="AG43" s="475"/>
      <c r="AH43" s="43"/>
    </row>
    <row r="44" spans="2:34" ht="15" customHeight="1">
      <c r="B44" s="42"/>
      <c r="C44" s="482"/>
      <c r="D44" s="23" t="s">
        <v>10</v>
      </c>
      <c r="E44" s="24"/>
      <c r="F44" s="24"/>
      <c r="G44" s="24"/>
      <c r="H44" s="25"/>
      <c r="I44" s="36" t="s">
        <v>10</v>
      </c>
      <c r="J44" s="24"/>
      <c r="K44" s="24"/>
      <c r="L44" s="24"/>
      <c r="M44" s="25"/>
      <c r="N44" s="36" t="s">
        <v>11</v>
      </c>
      <c r="O44" s="24"/>
      <c r="P44" s="24"/>
      <c r="Q44" s="24"/>
      <c r="R44" s="24"/>
      <c r="S44" s="24"/>
      <c r="T44" s="24"/>
      <c r="U44" s="25"/>
      <c r="V44" s="26" t="s">
        <v>12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7"/>
      <c r="AH44" s="43"/>
    </row>
    <row r="45" spans="2:34" ht="18" customHeight="1">
      <c r="B45" s="42"/>
      <c r="C45" s="482"/>
      <c r="D45" s="483"/>
      <c r="E45" s="415"/>
      <c r="F45" s="415"/>
      <c r="G45" s="415"/>
      <c r="H45" s="416"/>
      <c r="I45" s="414"/>
      <c r="J45" s="415"/>
      <c r="K45" s="415"/>
      <c r="L45" s="415"/>
      <c r="M45" s="416"/>
      <c r="N45" s="414"/>
      <c r="O45" s="415"/>
      <c r="P45" s="415"/>
      <c r="Q45" s="415"/>
      <c r="R45" s="415"/>
      <c r="S45" s="415"/>
      <c r="T45" s="415"/>
      <c r="U45" s="416"/>
      <c r="V45" s="485"/>
      <c r="W45" s="486"/>
      <c r="X45" s="486"/>
      <c r="Y45" s="486"/>
      <c r="Z45" s="486"/>
      <c r="AA45" s="486"/>
      <c r="AB45" s="486"/>
      <c r="AC45" s="486"/>
      <c r="AD45" s="486"/>
      <c r="AE45" s="486"/>
      <c r="AF45" s="486"/>
      <c r="AG45" s="487"/>
      <c r="AH45" s="43"/>
    </row>
    <row r="46" spans="2:34" ht="3.75" customHeight="1"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43"/>
    </row>
    <row r="47" spans="2:34" ht="12" customHeight="1">
      <c r="B47" s="42"/>
      <c r="C47" s="514" t="s">
        <v>84</v>
      </c>
      <c r="D47" s="20" t="s">
        <v>55</v>
      </c>
      <c r="E47" s="8"/>
      <c r="F47" s="8"/>
      <c r="G47" s="8"/>
      <c r="H47" s="8"/>
      <c r="I47" s="8"/>
      <c r="J47" s="8"/>
      <c r="K47" s="8"/>
      <c r="L47" s="83" t="s">
        <v>56</v>
      </c>
      <c r="M47" s="8"/>
      <c r="N47" s="8"/>
      <c r="O47" s="8"/>
      <c r="P47" s="8"/>
      <c r="Q47" s="21"/>
      <c r="R47" s="8"/>
      <c r="S47" s="8"/>
      <c r="T47" s="8"/>
      <c r="U47" s="9"/>
      <c r="V47" s="83" t="s">
        <v>1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0"/>
      <c r="AH47" s="43"/>
    </row>
    <row r="48" spans="2:34" ht="18" customHeight="1">
      <c r="B48" s="42"/>
      <c r="C48" s="515"/>
      <c r="D48" s="474"/>
      <c r="E48" s="475"/>
      <c r="F48" s="475"/>
      <c r="G48" s="475"/>
      <c r="H48" s="475"/>
      <c r="I48" s="475"/>
      <c r="J48" s="475"/>
      <c r="K48" s="475"/>
      <c r="L48" s="474"/>
      <c r="M48" s="475"/>
      <c r="N48" s="475"/>
      <c r="O48" s="475"/>
      <c r="P48" s="475"/>
      <c r="Q48" s="475"/>
      <c r="R48" s="475"/>
      <c r="S48" s="475"/>
      <c r="T48" s="475"/>
      <c r="U48" s="475"/>
      <c r="V48" s="474"/>
      <c r="W48" s="475"/>
      <c r="X48" s="475"/>
      <c r="Y48" s="475"/>
      <c r="Z48" s="475"/>
      <c r="AA48" s="475"/>
      <c r="AB48" s="475"/>
      <c r="AC48" s="475"/>
      <c r="AD48" s="475"/>
      <c r="AE48" s="475"/>
      <c r="AF48" s="475"/>
      <c r="AG48" s="475"/>
      <c r="AH48" s="43"/>
    </row>
    <row r="49" spans="2:34" ht="12" customHeight="1">
      <c r="B49" s="42"/>
      <c r="C49" s="515"/>
      <c r="D49" s="11" t="s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2"/>
      <c r="Q49" s="14" t="s">
        <v>3</v>
      </c>
      <c r="R49" s="14"/>
      <c r="S49" s="14"/>
      <c r="T49" s="14"/>
      <c r="U49" s="15"/>
      <c r="V49" s="16" t="s">
        <v>4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43"/>
    </row>
    <row r="50" spans="2:34" ht="18" customHeight="1">
      <c r="B50" s="42"/>
      <c r="C50" s="515"/>
      <c r="D50" s="474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6"/>
      <c r="Q50" s="477"/>
      <c r="R50" s="477"/>
      <c r="S50" s="477"/>
      <c r="T50" s="477"/>
      <c r="U50" s="478"/>
      <c r="V50" s="488"/>
      <c r="W50" s="475"/>
      <c r="X50" s="475"/>
      <c r="Y50" s="475"/>
      <c r="Z50" s="475"/>
      <c r="AA50" s="475"/>
      <c r="AB50" s="475"/>
      <c r="AC50" s="475"/>
      <c r="AD50" s="475"/>
      <c r="AE50" s="475"/>
      <c r="AF50" s="475"/>
      <c r="AG50" s="489"/>
      <c r="AH50" s="43"/>
    </row>
    <row r="51" spans="2:34" ht="15" customHeight="1">
      <c r="B51" s="42"/>
      <c r="C51" s="515"/>
      <c r="D51" s="33" t="s">
        <v>5</v>
      </c>
      <c r="E51" s="34"/>
      <c r="F51" s="34"/>
      <c r="G51" s="34"/>
      <c r="H51" s="34"/>
      <c r="I51" s="29"/>
      <c r="J51" s="28" t="s">
        <v>6</v>
      </c>
      <c r="K51" s="34"/>
      <c r="L51" s="34"/>
      <c r="M51" s="34"/>
      <c r="N51" s="34"/>
      <c r="O51" s="34"/>
      <c r="P51" s="29"/>
      <c r="Q51" s="28" t="s">
        <v>85</v>
      </c>
      <c r="R51" s="34"/>
      <c r="S51" s="34"/>
      <c r="T51" s="34"/>
      <c r="U51" s="34"/>
      <c r="V51" s="34"/>
      <c r="W51" s="34"/>
      <c r="X51" s="34"/>
      <c r="Y51" s="30" t="s">
        <v>7</v>
      </c>
      <c r="Z51" s="28"/>
      <c r="AA51" s="34"/>
      <c r="AB51" s="34"/>
      <c r="AC51" s="29"/>
      <c r="AD51" s="511" t="s">
        <v>323</v>
      </c>
      <c r="AE51" s="512"/>
      <c r="AF51" s="512"/>
      <c r="AG51" s="225" t="s">
        <v>327</v>
      </c>
      <c r="AH51" s="43"/>
    </row>
    <row r="52" spans="2:34" ht="18" customHeight="1">
      <c r="B52" s="42"/>
      <c r="C52" s="515"/>
      <c r="D52" s="474"/>
      <c r="E52" s="475"/>
      <c r="F52" s="475"/>
      <c r="G52" s="475"/>
      <c r="H52" s="475"/>
      <c r="I52" s="476"/>
      <c r="J52" s="488"/>
      <c r="K52" s="475"/>
      <c r="L52" s="475"/>
      <c r="M52" s="475"/>
      <c r="N52" s="475"/>
      <c r="O52" s="475"/>
      <c r="P52" s="476"/>
      <c r="Q52" s="474"/>
      <c r="R52" s="475"/>
      <c r="S52" s="475"/>
      <c r="T52" s="475"/>
      <c r="U52" s="475"/>
      <c r="V52" s="475"/>
      <c r="W52" s="475"/>
      <c r="X52" s="475"/>
      <c r="Y52" s="474"/>
      <c r="Z52" s="475"/>
      <c r="AA52" s="475"/>
      <c r="AB52" s="475"/>
      <c r="AC52" s="475"/>
      <c r="AD52" s="479"/>
      <c r="AE52" s="480"/>
      <c r="AF52" s="481"/>
      <c r="AG52" s="224" t="str">
        <f>IF(AD52="","",IF($AD$52&lt;=$AG$95,"VT",""))</f>
        <v/>
      </c>
      <c r="AH52" s="43"/>
    </row>
    <row r="53" spans="2:34" ht="15" customHeight="1">
      <c r="B53" s="42"/>
      <c r="C53" s="515"/>
      <c r="D53" s="23" t="s">
        <v>10</v>
      </c>
      <c r="E53" s="24"/>
      <c r="F53" s="24"/>
      <c r="G53" s="24"/>
      <c r="H53" s="25"/>
      <c r="I53" s="36" t="s">
        <v>10</v>
      </c>
      <c r="J53" s="24"/>
      <c r="K53" s="24"/>
      <c r="L53" s="24"/>
      <c r="M53" s="25"/>
      <c r="N53" s="36" t="s">
        <v>11</v>
      </c>
      <c r="O53" s="24"/>
      <c r="P53" s="24"/>
      <c r="Q53" s="24"/>
      <c r="R53" s="24"/>
      <c r="S53" s="24"/>
      <c r="T53" s="24"/>
      <c r="U53" s="25"/>
      <c r="V53" s="26" t="s">
        <v>12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  <c r="AH53" s="43"/>
    </row>
    <row r="54" spans="2:34" ht="18" customHeight="1">
      <c r="B54" s="42"/>
      <c r="C54" s="516"/>
      <c r="D54" s="474"/>
      <c r="E54" s="475"/>
      <c r="F54" s="475"/>
      <c r="G54" s="475"/>
      <c r="H54" s="475"/>
      <c r="I54" s="414"/>
      <c r="J54" s="415"/>
      <c r="K54" s="415"/>
      <c r="L54" s="415"/>
      <c r="M54" s="416"/>
      <c r="N54" s="414"/>
      <c r="O54" s="415"/>
      <c r="P54" s="415"/>
      <c r="Q54" s="415"/>
      <c r="R54" s="415"/>
      <c r="S54" s="415"/>
      <c r="T54" s="415"/>
      <c r="U54" s="416"/>
      <c r="V54" s="513"/>
      <c r="W54" s="486"/>
      <c r="X54" s="486"/>
      <c r="Y54" s="486"/>
      <c r="Z54" s="486"/>
      <c r="AA54" s="486"/>
      <c r="AB54" s="486"/>
      <c r="AC54" s="486"/>
      <c r="AD54" s="486"/>
      <c r="AE54" s="486"/>
      <c r="AF54" s="486"/>
      <c r="AG54" s="487"/>
      <c r="AH54" s="43"/>
    </row>
    <row r="55" spans="2:34" ht="3.75" customHeight="1">
      <c r="B55" s="4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43"/>
    </row>
    <row r="56" spans="2:34" ht="3.75" customHeight="1">
      <c r="B56" s="4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43"/>
    </row>
    <row r="57" spans="2:34" ht="20" customHeight="1">
      <c r="B57" s="42"/>
      <c r="C57" s="284" t="s">
        <v>13</v>
      </c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6"/>
      <c r="AH57" s="43"/>
    </row>
    <row r="58" spans="2:34" ht="3" customHeight="1">
      <c r="B58" s="4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43"/>
    </row>
    <row r="59" spans="2:34" ht="11.25" customHeight="1">
      <c r="B59" s="42"/>
      <c r="C59" s="496" t="s">
        <v>57</v>
      </c>
      <c r="D59" s="497"/>
      <c r="E59" s="498"/>
      <c r="F59" s="499" t="s">
        <v>58</v>
      </c>
      <c r="G59" s="500"/>
      <c r="H59" s="500"/>
      <c r="I59" s="501"/>
      <c r="J59" s="216" t="s">
        <v>106</v>
      </c>
      <c r="K59" s="113"/>
      <c r="L59" s="113"/>
      <c r="M59" s="113"/>
      <c r="N59" s="113"/>
      <c r="O59" s="113"/>
      <c r="P59" s="113"/>
      <c r="Q59" s="495" t="s">
        <v>195</v>
      </c>
      <c r="R59" s="495"/>
      <c r="S59" s="495"/>
      <c r="T59" s="495"/>
      <c r="U59" s="495"/>
      <c r="V59" s="495"/>
      <c r="W59" s="495"/>
      <c r="X59" s="495"/>
      <c r="Y59" s="495"/>
      <c r="Z59" s="495"/>
      <c r="AA59" s="495"/>
      <c r="AB59" s="495"/>
      <c r="AC59" s="495"/>
      <c r="AD59" s="495"/>
      <c r="AE59" s="495"/>
      <c r="AF59" s="495"/>
      <c r="AG59" s="495"/>
      <c r="AH59" s="43"/>
    </row>
    <row r="60" spans="2:34" ht="18.75" customHeight="1">
      <c r="B60" s="42"/>
      <c r="C60" s="356"/>
      <c r="D60" s="357"/>
      <c r="E60" s="358"/>
      <c r="F60" s="356"/>
      <c r="G60" s="357"/>
      <c r="H60" s="357"/>
      <c r="I60" s="358"/>
      <c r="J60" s="354"/>
      <c r="K60" s="354"/>
      <c r="L60" s="354"/>
      <c r="M60" s="354"/>
      <c r="N60" s="354"/>
      <c r="O60" s="354"/>
      <c r="P60" s="355"/>
      <c r="Q60" s="430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431"/>
      <c r="AD60" s="431"/>
      <c r="AE60" s="431"/>
      <c r="AF60" s="431"/>
      <c r="AG60" s="432"/>
      <c r="AH60" s="43"/>
    </row>
    <row r="61" spans="2:34" ht="18.75" customHeight="1">
      <c r="B61" s="42"/>
      <c r="C61" s="180" t="s">
        <v>272</v>
      </c>
      <c r="D61" s="6"/>
      <c r="E61" s="6"/>
      <c r="F61" s="6"/>
      <c r="G61" s="6"/>
      <c r="H61" s="107"/>
      <c r="I61" s="111"/>
      <c r="J61" s="178" t="s">
        <v>107</v>
      </c>
      <c r="K61" s="6"/>
      <c r="L61" s="6"/>
      <c r="M61" s="181" t="s">
        <v>138</v>
      </c>
      <c r="N61" s="6"/>
      <c r="O61" s="107"/>
      <c r="P61" s="118"/>
      <c r="Q61" s="508"/>
      <c r="R61" s="509"/>
      <c r="S61" s="509"/>
      <c r="T61" s="509"/>
      <c r="U61" s="509"/>
      <c r="V61" s="509"/>
      <c r="W61" s="509"/>
      <c r="X61" s="509"/>
      <c r="Y61" s="509"/>
      <c r="Z61" s="510"/>
      <c r="AA61" s="508"/>
      <c r="AB61" s="509"/>
      <c r="AC61" s="509"/>
      <c r="AD61" s="509"/>
      <c r="AE61" s="509"/>
      <c r="AF61" s="509"/>
      <c r="AG61" s="510"/>
      <c r="AH61" s="43"/>
    </row>
    <row r="62" spans="2:34" ht="18" customHeight="1">
      <c r="B62" s="42"/>
      <c r="C62" s="635"/>
      <c r="D62" s="636"/>
      <c r="E62" s="636"/>
      <c r="F62" s="636"/>
      <c r="G62" s="636"/>
      <c r="H62" s="636"/>
      <c r="I62" s="637"/>
      <c r="J62" s="353"/>
      <c r="K62" s="354"/>
      <c r="L62" s="354"/>
      <c r="M62" s="354"/>
      <c r="N62" s="354"/>
      <c r="O62" s="354"/>
      <c r="P62" s="355"/>
      <c r="Q62" s="433">
        <f>IF(Campeonato=2,"",VLOOKUP(' Datos de Organizadores '!P31,' Datos de Organizadores '!Q28:T44,4))</f>
        <v>0</v>
      </c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5"/>
      <c r="AH62" s="43"/>
    </row>
    <row r="63" spans="2:34" ht="15" customHeight="1">
      <c r="B63" s="42"/>
      <c r="C63" s="179" t="s">
        <v>59</v>
      </c>
      <c r="D63" s="116"/>
      <c r="E63" s="116"/>
      <c r="F63" s="116"/>
      <c r="G63" s="116"/>
      <c r="H63" s="117"/>
      <c r="I63" s="112"/>
      <c r="J63" s="178" t="s">
        <v>123</v>
      </c>
      <c r="K63" s="6"/>
      <c r="L63" s="6"/>
      <c r="M63" s="6"/>
      <c r="N63" s="6"/>
      <c r="O63" s="107"/>
      <c r="P63" s="118"/>
      <c r="Q63" s="505" t="s">
        <v>14</v>
      </c>
      <c r="R63" s="506"/>
      <c r="S63" s="506"/>
      <c r="T63" s="506"/>
      <c r="U63" s="506"/>
      <c r="V63" s="506"/>
      <c r="W63" s="506"/>
      <c r="X63" s="506"/>
      <c r="Y63" s="506"/>
      <c r="Z63" s="507"/>
      <c r="AA63" s="502" t="s">
        <v>135</v>
      </c>
      <c r="AB63" s="503"/>
      <c r="AC63" s="503"/>
      <c r="AD63" s="503"/>
      <c r="AE63" s="503"/>
      <c r="AF63" s="503"/>
      <c r="AG63" s="504"/>
      <c r="AH63" s="43"/>
    </row>
    <row r="64" spans="2:34" ht="18" customHeight="1">
      <c r="B64" s="42"/>
      <c r="C64" s="623"/>
      <c r="D64" s="624"/>
      <c r="E64" s="624"/>
      <c r="F64" s="624"/>
      <c r="G64" s="624"/>
      <c r="H64" s="624"/>
      <c r="I64" s="625"/>
      <c r="J64" s="490"/>
      <c r="K64" s="491"/>
      <c r="L64" s="491"/>
      <c r="M64" s="491"/>
      <c r="N64" s="491"/>
      <c r="O64" s="491"/>
      <c r="P64" s="491"/>
      <c r="Q64" s="626" t="str">
        <f>IF(Campeonato=2,"",IF(Grupo&gt;=14,"",VLOOKUP(' Datos de Organizadores '!P31,' Datos de Organizadores '!Q28:T44,3)))</f>
        <v/>
      </c>
      <c r="R64" s="627"/>
      <c r="S64" s="627"/>
      <c r="T64" s="627"/>
      <c r="U64" s="627"/>
      <c r="V64" s="627"/>
      <c r="W64" s="627"/>
      <c r="X64" s="627"/>
      <c r="Y64" s="627"/>
      <c r="Z64" s="628"/>
      <c r="AA64" s="436" t="str">
        <f>IF(Grupo&gt;=14,"",CLASE)</f>
        <v/>
      </c>
      <c r="AB64" s="437"/>
      <c r="AC64" s="437"/>
      <c r="AD64" s="437"/>
      <c r="AE64" s="437"/>
      <c r="AF64" s="437"/>
      <c r="AG64" s="438"/>
      <c r="AH64" s="43"/>
    </row>
    <row r="65" spans="2:34" ht="15" customHeight="1">
      <c r="B65" s="42"/>
      <c r="C65" s="179" t="s">
        <v>122</v>
      </c>
      <c r="D65" s="116"/>
      <c r="E65" s="116"/>
      <c r="F65" s="116"/>
      <c r="G65" s="116"/>
      <c r="H65" s="117"/>
      <c r="I65" s="112"/>
      <c r="J65" s="178" t="s">
        <v>227</v>
      </c>
      <c r="K65" s="6"/>
      <c r="L65" s="6"/>
      <c r="M65" s="6"/>
      <c r="N65" s="6"/>
      <c r="O65" s="107"/>
      <c r="P65" s="118"/>
      <c r="Q65" s="629"/>
      <c r="R65" s="630"/>
      <c r="S65" s="630"/>
      <c r="T65" s="630"/>
      <c r="U65" s="630"/>
      <c r="V65" s="630"/>
      <c r="W65" s="630"/>
      <c r="X65" s="630"/>
      <c r="Y65" s="630"/>
      <c r="Z65" s="631"/>
      <c r="AA65" s="439"/>
      <c r="AB65" s="440"/>
      <c r="AC65" s="440"/>
      <c r="AD65" s="440"/>
      <c r="AE65" s="440"/>
      <c r="AF65" s="440"/>
      <c r="AG65" s="441"/>
      <c r="AH65" s="43"/>
    </row>
    <row r="66" spans="2:34" ht="18" customHeight="1">
      <c r="B66" s="42"/>
      <c r="C66" s="492">
        <f>IF(Turbo=2,VALUE(CILINDRADA),ROUND(VALUE(CILINDRADA)*1.7,0))</f>
        <v>0</v>
      </c>
      <c r="D66" s="493"/>
      <c r="E66" s="493"/>
      <c r="F66" s="493"/>
      <c r="G66" s="493"/>
      <c r="H66" s="493"/>
      <c r="I66" s="494"/>
      <c r="J66" s="490"/>
      <c r="K66" s="491"/>
      <c r="L66" s="491"/>
      <c r="M66" s="491"/>
      <c r="N66" s="491"/>
      <c r="O66" s="491"/>
      <c r="P66" s="491"/>
      <c r="Q66" s="632"/>
      <c r="R66" s="633"/>
      <c r="S66" s="633"/>
      <c r="T66" s="633"/>
      <c r="U66" s="633"/>
      <c r="V66" s="633"/>
      <c r="W66" s="633"/>
      <c r="X66" s="633"/>
      <c r="Y66" s="633"/>
      <c r="Z66" s="634"/>
      <c r="AA66" s="442"/>
      <c r="AB66" s="443"/>
      <c r="AC66" s="443"/>
      <c r="AD66" s="443"/>
      <c r="AE66" s="443"/>
      <c r="AF66" s="443"/>
      <c r="AG66" s="444"/>
      <c r="AH66" s="43"/>
    </row>
    <row r="67" spans="2:34" ht="3.75" customHeight="1">
      <c r="B67" s="42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28"/>
      <c r="AF67" s="128"/>
      <c r="AG67" s="128"/>
      <c r="AH67" s="43"/>
    </row>
    <row r="68" spans="2:34" ht="20" hidden="1" customHeight="1">
      <c r="B68" s="42"/>
      <c r="C68" s="350" t="s">
        <v>105</v>
      </c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2"/>
      <c r="AH68" s="43"/>
    </row>
    <row r="69" spans="2:34" ht="3.75" hidden="1" customHeight="1">
      <c r="B69" s="4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43"/>
    </row>
    <row r="70" spans="2:34" ht="18" hidden="1" customHeight="1">
      <c r="B70" s="42"/>
      <c r="C70" s="555" t="s">
        <v>103</v>
      </c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7"/>
      <c r="AH70" s="43"/>
    </row>
    <row r="71" spans="2:34" ht="15.75" hidden="1" customHeight="1">
      <c r="B71" s="42"/>
      <c r="C71" s="96" t="s">
        <v>74</v>
      </c>
      <c r="D71" s="22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6"/>
      <c r="Q71" s="558" t="s">
        <v>75</v>
      </c>
      <c r="R71" s="559"/>
      <c r="S71" s="559"/>
      <c r="T71" s="559"/>
      <c r="U71" s="559"/>
      <c r="V71" s="559"/>
      <c r="W71" s="559"/>
      <c r="X71" s="559"/>
      <c r="Y71" s="559"/>
      <c r="Z71" s="559"/>
      <c r="AA71" s="559"/>
      <c r="AB71" s="559"/>
      <c r="AC71" s="559"/>
      <c r="AD71" s="559"/>
      <c r="AE71" s="559"/>
      <c r="AF71" s="559"/>
      <c r="AG71" s="560"/>
      <c r="AH71" s="43"/>
    </row>
    <row r="72" spans="2:34" ht="15.75" hidden="1" customHeight="1">
      <c r="B72" s="42"/>
      <c r="C72" s="96" t="s">
        <v>76</v>
      </c>
      <c r="D72" s="22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6"/>
      <c r="Q72" s="561"/>
      <c r="R72" s="562"/>
      <c r="S72" s="562"/>
      <c r="T72" s="562"/>
      <c r="U72" s="562"/>
      <c r="V72" s="562"/>
      <c r="W72" s="562"/>
      <c r="X72" s="562"/>
      <c r="Y72" s="562"/>
      <c r="Z72" s="562"/>
      <c r="AA72" s="562"/>
      <c r="AB72" s="562"/>
      <c r="AC72" s="562"/>
      <c r="AD72" s="562"/>
      <c r="AE72" s="562"/>
      <c r="AF72" s="562"/>
      <c r="AG72" s="563"/>
      <c r="AH72" s="43"/>
    </row>
    <row r="73" spans="2:34" ht="15.75" hidden="1" customHeight="1">
      <c r="B73" s="42"/>
      <c r="C73" s="96" t="s">
        <v>77</v>
      </c>
      <c r="D73" s="22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6"/>
      <c r="Q73" s="6"/>
      <c r="R73" s="6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  <c r="AE73" s="287"/>
      <c r="AF73" s="287"/>
      <c r="AG73" s="7"/>
      <c r="AH73" s="43"/>
    </row>
    <row r="74" spans="2:34" ht="15.75" hidden="1" customHeight="1">
      <c r="B74" s="42"/>
      <c r="C74" s="96" t="s">
        <v>78</v>
      </c>
      <c r="D74" s="22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6"/>
      <c r="Q74" s="6"/>
      <c r="R74" s="6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7"/>
      <c r="AH74" s="43"/>
    </row>
    <row r="75" spans="2:34" ht="15.75" hidden="1" customHeight="1">
      <c r="B75" s="42"/>
      <c r="C75" s="328" t="s">
        <v>79</v>
      </c>
      <c r="D75" s="329"/>
      <c r="E75" s="326"/>
      <c r="F75" s="326"/>
      <c r="G75" s="97" t="s">
        <v>5</v>
      </c>
      <c r="H75" s="98"/>
      <c r="I75" s="326"/>
      <c r="J75" s="326"/>
      <c r="K75" s="326"/>
      <c r="L75" s="326"/>
      <c r="M75" s="326"/>
      <c r="N75" s="326"/>
      <c r="O75" s="326"/>
      <c r="P75" s="327"/>
      <c r="Q75" s="98"/>
      <c r="R75" s="98"/>
      <c r="S75" s="99"/>
      <c r="T75" s="100"/>
      <c r="U75" s="100"/>
      <c r="V75" s="100"/>
      <c r="W75" s="99"/>
      <c r="X75" s="100"/>
      <c r="Y75" s="99"/>
      <c r="Z75" s="100"/>
      <c r="AA75" s="99"/>
      <c r="AB75" s="100"/>
      <c r="AC75" s="100"/>
      <c r="AD75" s="100"/>
      <c r="AE75" s="100"/>
      <c r="AF75" s="100"/>
      <c r="AG75" s="101"/>
      <c r="AH75" s="43"/>
    </row>
    <row r="76" spans="2:34" ht="14" customHeight="1">
      <c r="B76" s="4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43"/>
    </row>
    <row r="77" spans="2:34" ht="20" customHeight="1">
      <c r="B77" s="42"/>
      <c r="C77" s="284" t="s">
        <v>15</v>
      </c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6"/>
      <c r="AH77" s="43"/>
    </row>
    <row r="78" spans="2:34" ht="3" customHeight="1">
      <c r="B78" s="4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43"/>
    </row>
    <row r="79" spans="2:34" ht="9" customHeight="1">
      <c r="B79" s="42"/>
      <c r="C79" s="320" t="str">
        <f>"HASTA"&amp;" "&amp;TEXT(' Derechos de Inscripción '!J30,"DD/mm/aaaa")</f>
        <v>HASTA 09/07/2018</v>
      </c>
      <c r="D79" s="321"/>
      <c r="E79" s="321"/>
      <c r="F79" s="322"/>
      <c r="G79" s="314" t="s">
        <v>225</v>
      </c>
      <c r="H79" s="315"/>
      <c r="I79" s="315"/>
      <c r="J79" s="316"/>
      <c r="K79" s="300" t="s">
        <v>226</v>
      </c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2"/>
      <c r="AC79" s="289" t="s">
        <v>90</v>
      </c>
      <c r="AD79" s="290"/>
      <c r="AE79" s="290"/>
      <c r="AF79" s="290"/>
      <c r="AG79" s="291"/>
      <c r="AH79" s="43"/>
    </row>
    <row r="80" spans="2:34" ht="6" customHeight="1">
      <c r="B80" s="42"/>
      <c r="C80" s="323"/>
      <c r="D80" s="324"/>
      <c r="E80" s="324"/>
      <c r="F80" s="325"/>
      <c r="G80" s="317"/>
      <c r="H80" s="318"/>
      <c r="I80" s="318"/>
      <c r="J80" s="319"/>
      <c r="K80" s="303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5"/>
      <c r="AC80" s="292"/>
      <c r="AD80" s="293"/>
      <c r="AE80" s="293"/>
      <c r="AF80" s="293"/>
      <c r="AG80" s="294"/>
      <c r="AH80" s="43"/>
    </row>
    <row r="81" spans="2:36" ht="3" hidden="1" customHeight="1">
      <c r="B81" s="42"/>
      <c r="C81" s="5"/>
      <c r="D81" s="6"/>
      <c r="E81" s="6"/>
      <c r="F81" s="12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91"/>
      <c r="AD81" s="6"/>
      <c r="AE81" s="6"/>
      <c r="AF81" s="6"/>
      <c r="AG81" s="7"/>
      <c r="AH81" s="43"/>
    </row>
    <row r="82" spans="2:36" ht="3" customHeight="1">
      <c r="B82" s="42"/>
      <c r="C82" s="529">
        <f>IF(Blanco=TRUE,"",IF(' Datos de Organizadores '!P4=2,' Derechos de Inscripción '!J29*2,' Derechos de Inscripción '!J29))</f>
        <v>195</v>
      </c>
      <c r="D82" s="530"/>
      <c r="E82" s="530"/>
      <c r="F82" s="531"/>
      <c r="G82" s="520">
        <f>IF(Blanco=TRUE,"",50+C82)</f>
        <v>245</v>
      </c>
      <c r="H82" s="521"/>
      <c r="I82" s="521"/>
      <c r="J82" s="522"/>
      <c r="K82" s="306" t="s">
        <v>175</v>
      </c>
      <c r="L82" s="307"/>
      <c r="M82" s="308"/>
      <c r="N82" s="312">
        <v>7418</v>
      </c>
      <c r="O82" s="312"/>
      <c r="P82" s="312"/>
      <c r="Q82" s="312"/>
      <c r="R82" s="171"/>
      <c r="S82" s="171"/>
      <c r="T82" s="171"/>
      <c r="U82" s="171"/>
      <c r="V82" s="307" t="s">
        <v>176</v>
      </c>
      <c r="W82" s="307"/>
      <c r="X82" s="307"/>
      <c r="Y82" s="307"/>
      <c r="Z82" s="307"/>
      <c r="AA82" s="307"/>
      <c r="AB82" s="308"/>
      <c r="AC82" s="538"/>
      <c r="AD82" s="539"/>
      <c r="AE82" s="539"/>
      <c r="AF82" s="539"/>
      <c r="AG82" s="540"/>
      <c r="AH82" s="43"/>
    </row>
    <row r="83" spans="2:36" ht="9" customHeight="1">
      <c r="B83" s="42"/>
      <c r="C83" s="532"/>
      <c r="D83" s="533"/>
      <c r="E83" s="533"/>
      <c r="F83" s="534"/>
      <c r="G83" s="523"/>
      <c r="H83" s="524"/>
      <c r="I83" s="524"/>
      <c r="J83" s="525"/>
      <c r="K83" s="306"/>
      <c r="L83" s="307"/>
      <c r="M83" s="308"/>
      <c r="N83" s="312"/>
      <c r="O83" s="312"/>
      <c r="P83" s="312"/>
      <c r="Q83" s="312"/>
      <c r="R83" s="551">
        <v>61</v>
      </c>
      <c r="S83" s="312"/>
      <c r="T83" s="312"/>
      <c r="U83" s="552"/>
      <c r="V83" s="307"/>
      <c r="W83" s="307"/>
      <c r="X83" s="307"/>
      <c r="Y83" s="307"/>
      <c r="Z83" s="307"/>
      <c r="AA83" s="307"/>
      <c r="AB83" s="308"/>
      <c r="AC83" s="541"/>
      <c r="AD83" s="542"/>
      <c r="AE83" s="542"/>
      <c r="AF83" s="542"/>
      <c r="AG83" s="543"/>
      <c r="AH83" s="43"/>
    </row>
    <row r="84" spans="2:36" ht="9" customHeight="1">
      <c r="B84" s="42"/>
      <c r="C84" s="532"/>
      <c r="D84" s="533"/>
      <c r="E84" s="533"/>
      <c r="F84" s="534"/>
      <c r="G84" s="523"/>
      <c r="H84" s="524"/>
      <c r="I84" s="524"/>
      <c r="J84" s="525"/>
      <c r="K84" s="306"/>
      <c r="L84" s="307"/>
      <c r="M84" s="308"/>
      <c r="N84" s="312"/>
      <c r="O84" s="312"/>
      <c r="P84" s="312"/>
      <c r="Q84" s="312"/>
      <c r="R84" s="551"/>
      <c r="S84" s="312"/>
      <c r="T84" s="312"/>
      <c r="U84" s="552"/>
      <c r="V84" s="307"/>
      <c r="W84" s="307"/>
      <c r="X84" s="307"/>
      <c r="Y84" s="307"/>
      <c r="Z84" s="307"/>
      <c r="AA84" s="307"/>
      <c r="AB84" s="308"/>
      <c r="AC84" s="541"/>
      <c r="AD84" s="542"/>
      <c r="AE84" s="542"/>
      <c r="AF84" s="542"/>
      <c r="AG84" s="543"/>
      <c r="AH84" s="43"/>
    </row>
    <row r="85" spans="2:36" ht="18" customHeight="1">
      <c r="B85" s="42"/>
      <c r="C85" s="532"/>
      <c r="D85" s="533"/>
      <c r="E85" s="533"/>
      <c r="F85" s="534"/>
      <c r="G85" s="523"/>
      <c r="H85" s="524"/>
      <c r="I85" s="524"/>
      <c r="J85" s="525"/>
      <c r="K85" s="306"/>
      <c r="L85" s="307"/>
      <c r="M85" s="308"/>
      <c r="N85" s="312"/>
      <c r="O85" s="312"/>
      <c r="P85" s="312"/>
      <c r="Q85" s="312"/>
      <c r="R85" s="551"/>
      <c r="S85" s="312"/>
      <c r="T85" s="312"/>
      <c r="U85" s="552"/>
      <c r="V85" s="307"/>
      <c r="W85" s="307"/>
      <c r="X85" s="307"/>
      <c r="Y85" s="307"/>
      <c r="Z85" s="307"/>
      <c r="AA85" s="307"/>
      <c r="AB85" s="308"/>
      <c r="AC85" s="541"/>
      <c r="AD85" s="542"/>
      <c r="AE85" s="542"/>
      <c r="AF85" s="542"/>
      <c r="AG85" s="543"/>
      <c r="AH85" s="43"/>
    </row>
    <row r="86" spans="2:36" ht="3" customHeight="1">
      <c r="B86" s="42"/>
      <c r="C86" s="535"/>
      <c r="D86" s="536"/>
      <c r="E86" s="536"/>
      <c r="F86" s="537"/>
      <c r="G86" s="526"/>
      <c r="H86" s="527"/>
      <c r="I86" s="527"/>
      <c r="J86" s="528"/>
      <c r="K86" s="309"/>
      <c r="L86" s="310"/>
      <c r="M86" s="311"/>
      <c r="N86" s="313"/>
      <c r="O86" s="313"/>
      <c r="P86" s="313"/>
      <c r="Q86" s="313"/>
      <c r="R86" s="553"/>
      <c r="S86" s="313"/>
      <c r="T86" s="313"/>
      <c r="U86" s="554"/>
      <c r="V86" s="310"/>
      <c r="W86" s="310"/>
      <c r="X86" s="310"/>
      <c r="Y86" s="310"/>
      <c r="Z86" s="310"/>
      <c r="AA86" s="310"/>
      <c r="AB86" s="311"/>
      <c r="AC86" s="544"/>
      <c r="AD86" s="545"/>
      <c r="AE86" s="545"/>
      <c r="AF86" s="545"/>
      <c r="AG86" s="546"/>
      <c r="AH86" s="43"/>
    </row>
    <row r="87" spans="2:36" ht="5.25" customHeight="1">
      <c r="B87" s="42"/>
      <c r="C87" s="8"/>
      <c r="D87" s="92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17"/>
      <c r="R87" s="517"/>
      <c r="S87" s="517"/>
      <c r="T87" s="517"/>
      <c r="U87" s="517"/>
      <c r="V87" s="517"/>
      <c r="W87" s="517"/>
      <c r="X87" s="517"/>
      <c r="Y87" s="517"/>
      <c r="Z87" s="517"/>
      <c r="AA87" s="517"/>
      <c r="AB87" s="517"/>
      <c r="AC87" s="517"/>
      <c r="AD87" s="517"/>
      <c r="AE87" s="517"/>
      <c r="AF87" s="517"/>
      <c r="AG87" s="517"/>
      <c r="AH87" s="43"/>
    </row>
    <row r="88" spans="2:36" ht="15" customHeight="1">
      <c r="B88" s="141"/>
      <c r="C88" s="518" t="s">
        <v>121</v>
      </c>
      <c r="D88" s="518"/>
      <c r="E88" s="518"/>
      <c r="F88" s="518"/>
      <c r="G88" s="518"/>
      <c r="H88" s="518"/>
      <c r="I88" s="518"/>
      <c r="J88" s="518"/>
      <c r="K88" s="518"/>
      <c r="L88" s="518"/>
      <c r="M88" s="518"/>
      <c r="N88" s="518"/>
      <c r="O88" s="518"/>
      <c r="P88" s="518"/>
      <c r="Q88" s="518"/>
      <c r="R88" s="518"/>
      <c r="S88" s="518"/>
      <c r="T88" s="518"/>
      <c r="U88" s="518"/>
      <c r="V88" s="518"/>
      <c r="W88" s="518"/>
      <c r="X88" s="518"/>
      <c r="Y88" s="10"/>
      <c r="Z88" s="169"/>
      <c r="AA88" s="164"/>
      <c r="AB88" s="164"/>
      <c r="AC88" s="164"/>
      <c r="AD88" s="164"/>
      <c r="AE88" s="164"/>
      <c r="AF88" s="164"/>
      <c r="AG88" s="165"/>
      <c r="AH88" s="42"/>
      <c r="AI88" s="81"/>
      <c r="AJ88" s="81"/>
    </row>
    <row r="89" spans="2:36" ht="15" customHeight="1">
      <c r="B89" s="42"/>
      <c r="C89" s="519"/>
      <c r="D89" s="519"/>
      <c r="E89" s="519"/>
      <c r="F89" s="519"/>
      <c r="G89" s="519"/>
      <c r="H89" s="519"/>
      <c r="I89" s="519"/>
      <c r="J89" s="519"/>
      <c r="K89" s="519"/>
      <c r="L89" s="519"/>
      <c r="M89" s="519"/>
      <c r="N89" s="519"/>
      <c r="O89" s="519"/>
      <c r="P89" s="519"/>
      <c r="Q89" s="519"/>
      <c r="R89" s="519"/>
      <c r="S89" s="519"/>
      <c r="T89" s="519"/>
      <c r="U89" s="519"/>
      <c r="V89" s="519"/>
      <c r="W89" s="519"/>
      <c r="X89" s="519"/>
      <c r="Y89" s="6"/>
      <c r="Z89" s="166"/>
      <c r="AA89" s="167"/>
      <c r="AB89" s="167"/>
      <c r="AC89" s="167"/>
      <c r="AD89" s="167"/>
      <c r="AE89" s="167"/>
      <c r="AF89" s="167"/>
      <c r="AG89" s="168"/>
      <c r="AH89" s="43"/>
      <c r="AI89" s="81"/>
      <c r="AJ89" s="81"/>
    </row>
    <row r="90" spans="2:36" ht="15" customHeight="1">
      <c r="B90" s="42"/>
      <c r="C90" s="519"/>
      <c r="D90" s="519"/>
      <c r="E90" s="519"/>
      <c r="F90" s="519"/>
      <c r="G90" s="519"/>
      <c r="H90" s="519"/>
      <c r="I90" s="519"/>
      <c r="J90" s="519"/>
      <c r="K90" s="519"/>
      <c r="L90" s="519"/>
      <c r="M90" s="519"/>
      <c r="N90" s="519"/>
      <c r="O90" s="519"/>
      <c r="P90" s="519"/>
      <c r="Q90" s="519"/>
      <c r="R90" s="519"/>
      <c r="S90" s="519"/>
      <c r="T90" s="519"/>
      <c r="U90" s="519"/>
      <c r="V90" s="519"/>
      <c r="W90" s="519"/>
      <c r="X90" s="519"/>
      <c r="Y90" s="6"/>
      <c r="Z90" s="166"/>
      <c r="AA90" s="167"/>
      <c r="AB90" s="167"/>
      <c r="AC90" s="167"/>
      <c r="AD90" s="167"/>
      <c r="AE90" s="167"/>
      <c r="AF90" s="167"/>
      <c r="AG90" s="168"/>
      <c r="AH90" s="43"/>
      <c r="AI90" s="81"/>
      <c r="AJ90" s="81"/>
    </row>
    <row r="91" spans="2:36" ht="15" customHeight="1">
      <c r="B91" s="42"/>
      <c r="C91" s="519"/>
      <c r="D91" s="519"/>
      <c r="E91" s="519"/>
      <c r="F91" s="519"/>
      <c r="G91" s="519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19"/>
      <c r="S91" s="519"/>
      <c r="T91" s="519"/>
      <c r="U91" s="519"/>
      <c r="V91" s="519"/>
      <c r="W91" s="519"/>
      <c r="X91" s="519"/>
      <c r="Y91" s="6"/>
      <c r="Z91" s="166"/>
      <c r="AA91" s="167"/>
      <c r="AB91" s="167"/>
      <c r="AC91" s="167"/>
      <c r="AD91" s="167"/>
      <c r="AE91" s="167"/>
      <c r="AF91" s="167"/>
      <c r="AG91" s="168"/>
      <c r="AH91" s="43"/>
      <c r="AI91" s="81"/>
      <c r="AJ91" s="81"/>
    </row>
    <row r="92" spans="2:36" ht="15" customHeight="1">
      <c r="B92" s="42"/>
      <c r="C92" s="547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ESC. CERRO DE LOS CAÑONES, con domicilio en CALLE HUERTOS, 47 , BAJO, 18420-LANJARÓN (GRANADA) junto con la Federación Andaluza de Automovilismo. La finalidad de este fichero es llevar a cabo la gestión y control de los participantes en la VI Subida al Cerro de los Cañones. Si lo desean podrán ejercitar los derechos de acceso, rectificación, cancelación y oposición, dirigiéndose por escrito a la dirección señalada y adjuntando una fotocopia de su DNI.</v>
      </c>
      <c r="D92" s="547"/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P92" s="547"/>
      <c r="Q92" s="547"/>
      <c r="R92" s="547"/>
      <c r="S92" s="547"/>
      <c r="T92" s="547"/>
      <c r="U92" s="547"/>
      <c r="V92" s="547"/>
      <c r="W92" s="547"/>
      <c r="X92" s="547"/>
      <c r="Y92" s="6"/>
      <c r="Z92" s="166"/>
      <c r="AA92" s="167"/>
      <c r="AB92" s="167"/>
      <c r="AC92" s="167"/>
      <c r="AD92" s="167"/>
      <c r="AE92" s="167"/>
      <c r="AF92" s="167"/>
      <c r="AG92" s="168"/>
      <c r="AH92" s="43"/>
      <c r="AI92" s="162"/>
    </row>
    <row r="93" spans="2:36" ht="12.75" customHeight="1">
      <c r="B93" s="42"/>
      <c r="C93" s="547"/>
      <c r="D93" s="547"/>
      <c r="E93" s="547"/>
      <c r="F93" s="547"/>
      <c r="G93" s="547"/>
      <c r="H93" s="547"/>
      <c r="I93" s="547"/>
      <c r="J93" s="547"/>
      <c r="K93" s="547"/>
      <c r="L93" s="547"/>
      <c r="M93" s="547"/>
      <c r="N93" s="547"/>
      <c r="O93" s="547"/>
      <c r="P93" s="547"/>
      <c r="Q93" s="547"/>
      <c r="R93" s="547"/>
      <c r="S93" s="547"/>
      <c r="T93" s="547"/>
      <c r="U93" s="547"/>
      <c r="V93" s="547"/>
      <c r="W93" s="547"/>
      <c r="X93" s="547"/>
      <c r="Y93" s="6"/>
      <c r="Z93" s="297" t="s">
        <v>174</v>
      </c>
      <c r="AA93" s="298"/>
      <c r="AB93" s="298"/>
      <c r="AC93" s="298"/>
      <c r="AD93" s="298"/>
      <c r="AE93" s="298"/>
      <c r="AF93" s="298"/>
      <c r="AG93" s="299"/>
      <c r="AH93" s="43"/>
      <c r="AI93" s="81"/>
      <c r="AJ93" s="81"/>
    </row>
    <row r="94" spans="2:36" ht="12.75" customHeight="1">
      <c r="B94" s="42"/>
      <c r="C94" s="547"/>
      <c r="D94" s="547"/>
      <c r="E94" s="547"/>
      <c r="F94" s="547"/>
      <c r="G94" s="547"/>
      <c r="H94" s="547"/>
      <c r="I94" s="547"/>
      <c r="J94" s="547"/>
      <c r="K94" s="547"/>
      <c r="L94" s="547"/>
      <c r="M94" s="547"/>
      <c r="N94" s="547"/>
      <c r="O94" s="547"/>
      <c r="P94" s="547"/>
      <c r="Q94" s="547"/>
      <c r="R94" s="547"/>
      <c r="S94" s="547"/>
      <c r="T94" s="547"/>
      <c r="U94" s="547"/>
      <c r="V94" s="547"/>
      <c r="W94" s="547"/>
      <c r="X94" s="547"/>
      <c r="Y94" s="6"/>
      <c r="Z94" s="548" t="s">
        <v>104</v>
      </c>
      <c r="AA94" s="549"/>
      <c r="AB94" s="549"/>
      <c r="AC94" s="549"/>
      <c r="AD94" s="549"/>
      <c r="AE94" s="549"/>
      <c r="AF94" s="549"/>
      <c r="AG94" s="550"/>
      <c r="AH94" s="43"/>
      <c r="AI94" s="81"/>
      <c r="AJ94" s="81"/>
    </row>
    <row r="95" spans="2:36" ht="5" customHeight="1">
      <c r="B95" s="42"/>
      <c r="C95" s="547"/>
      <c r="D95" s="547"/>
      <c r="E95" s="547"/>
      <c r="F95" s="547"/>
      <c r="G95" s="547"/>
      <c r="H95" s="547"/>
      <c r="I95" s="547"/>
      <c r="J95" s="547"/>
      <c r="K95" s="547"/>
      <c r="L95" s="547"/>
      <c r="M95" s="547"/>
      <c r="N95" s="547"/>
      <c r="O95" s="547"/>
      <c r="P95" s="547"/>
      <c r="Q95" s="547"/>
      <c r="R95" s="547"/>
      <c r="S95" s="547"/>
      <c r="T95" s="547"/>
      <c r="U95" s="547"/>
      <c r="V95" s="547"/>
      <c r="W95" s="547"/>
      <c r="X95" s="547"/>
      <c r="Y95" s="6"/>
      <c r="Z95" s="6"/>
      <c r="AA95" s="6"/>
      <c r="AB95" s="6"/>
      <c r="AC95" s="6"/>
      <c r="AD95" s="6"/>
      <c r="AE95" s="6"/>
      <c r="AF95" s="6"/>
      <c r="AG95" s="226">
        <v>24838</v>
      </c>
      <c r="AH95" s="43"/>
      <c r="AI95" s="81"/>
      <c r="AJ95" s="81"/>
    </row>
    <row r="96" spans="2:36" ht="3.75" customHeight="1">
      <c r="B96" s="42"/>
      <c r="C96" s="547"/>
      <c r="D96" s="547"/>
      <c r="E96" s="547"/>
      <c r="F96" s="547"/>
      <c r="G96" s="547"/>
      <c r="H96" s="547"/>
      <c r="I96" s="547"/>
      <c r="J96" s="547"/>
      <c r="K96" s="547"/>
      <c r="L96" s="547"/>
      <c r="M96" s="547"/>
      <c r="N96" s="547"/>
      <c r="O96" s="547"/>
      <c r="P96" s="547"/>
      <c r="Q96" s="547"/>
      <c r="R96" s="547"/>
      <c r="S96" s="547"/>
      <c r="T96" s="547"/>
      <c r="U96" s="547"/>
      <c r="V96" s="547"/>
      <c r="W96" s="547"/>
      <c r="X96" s="547"/>
      <c r="Y96" s="124"/>
      <c r="Z96" s="124"/>
      <c r="AA96" s="124"/>
      <c r="AB96" s="124"/>
      <c r="AC96" s="124"/>
      <c r="AD96" s="124"/>
      <c r="AE96" s="124"/>
      <c r="AF96" s="124"/>
      <c r="AG96" s="124" t="str">
        <f>IF($AD$52&gt;=$AG$95,"JR","")</f>
        <v/>
      </c>
      <c r="AH96" s="43"/>
      <c r="AI96" s="81"/>
      <c r="AJ96" s="81"/>
    </row>
    <row r="97" spans="2:36" ht="9.75" hidden="1" customHeight="1">
      <c r="B97" s="42"/>
      <c r="C97" s="547"/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139"/>
      <c r="Z97" s="139"/>
      <c r="AA97" s="139"/>
      <c r="AB97" s="139"/>
      <c r="AC97" s="139"/>
      <c r="AD97" s="139"/>
      <c r="AE97" s="139"/>
      <c r="AF97" s="139"/>
      <c r="AG97" s="140"/>
      <c r="AH97" s="43"/>
      <c r="AI97" s="81"/>
      <c r="AJ97" s="81"/>
    </row>
    <row r="98" spans="2:36" ht="7.5" hidden="1" customHeight="1">
      <c r="B98" s="42"/>
      <c r="C98" s="547"/>
      <c r="D98" s="547"/>
      <c r="E98" s="547"/>
      <c r="F98" s="547"/>
      <c r="G98" s="547"/>
      <c r="H98" s="547"/>
      <c r="I98" s="547"/>
      <c r="J98" s="547"/>
      <c r="K98" s="547"/>
      <c r="L98" s="547"/>
      <c r="M98" s="547"/>
      <c r="N98" s="547"/>
      <c r="O98" s="547"/>
      <c r="P98" s="547"/>
      <c r="Q98" s="547"/>
      <c r="R98" s="547"/>
      <c r="S98" s="547"/>
      <c r="T98" s="547"/>
      <c r="U98" s="547"/>
      <c r="V98" s="547"/>
      <c r="W98" s="547"/>
      <c r="X98" s="547"/>
      <c r="Y98" s="139"/>
      <c r="Z98" s="139"/>
      <c r="AA98" s="139"/>
      <c r="AB98" s="139"/>
      <c r="AC98" s="139"/>
      <c r="AD98" s="139"/>
      <c r="AE98" s="139"/>
      <c r="AF98" s="139"/>
      <c r="AG98" s="140"/>
      <c r="AH98" s="43"/>
      <c r="AI98" s="81"/>
      <c r="AJ98" s="81"/>
    </row>
    <row r="99" spans="2:36" ht="0.75" customHeight="1">
      <c r="B99" s="42"/>
      <c r="C99" s="547"/>
      <c r="D99" s="547"/>
      <c r="E99" s="547"/>
      <c r="F99" s="547"/>
      <c r="G99" s="547"/>
      <c r="H99" s="547"/>
      <c r="I99" s="547"/>
      <c r="J99" s="547"/>
      <c r="K99" s="547"/>
      <c r="L99" s="547"/>
      <c r="M99" s="547"/>
      <c r="N99" s="547"/>
      <c r="O99" s="547"/>
      <c r="P99" s="547"/>
      <c r="Q99" s="547"/>
      <c r="R99" s="547"/>
      <c r="S99" s="547"/>
      <c r="T99" s="547"/>
      <c r="U99" s="547"/>
      <c r="V99" s="547"/>
      <c r="W99" s="547"/>
      <c r="X99" s="547"/>
      <c r="Y99" s="139"/>
      <c r="Z99" s="139"/>
      <c r="AA99" s="139"/>
      <c r="AB99" s="139"/>
      <c r="AC99" s="139"/>
      <c r="AD99" s="139"/>
      <c r="AE99" s="139"/>
      <c r="AF99" s="139"/>
      <c r="AG99" s="140"/>
      <c r="AH99" s="43"/>
      <c r="AI99" s="81"/>
      <c r="AJ99" s="81"/>
    </row>
    <row r="100" spans="2:36" ht="3.75" hidden="1" customHeight="1">
      <c r="B100" s="42"/>
      <c r="C100" s="6"/>
      <c r="D100" s="2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43"/>
      <c r="AI100" s="81"/>
      <c r="AJ100" s="81"/>
    </row>
    <row r="101" spans="2:36" ht="1.5" customHeight="1">
      <c r="B101" s="42"/>
      <c r="C101" s="6"/>
      <c r="D101" s="2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43"/>
      <c r="AI101" s="81"/>
      <c r="AJ101" s="81"/>
    </row>
    <row r="102" spans="2:36" ht="15.75" hidden="1" customHeight="1">
      <c r="B102" s="125"/>
      <c r="C102" s="98"/>
      <c r="D102" s="126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119"/>
      <c r="R102" s="119"/>
      <c r="S102" s="119"/>
      <c r="T102" s="119"/>
      <c r="U102" s="119"/>
      <c r="V102" s="119"/>
      <c r="W102" s="119"/>
      <c r="X102" s="119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7"/>
      <c r="AI102" s="81"/>
      <c r="AJ102" s="81"/>
    </row>
    <row r="103" spans="2:36" ht="15.75" hidden="1" customHeight="1">
      <c r="B103" s="42"/>
      <c r="C103" s="6"/>
      <c r="D103" s="2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43"/>
      <c r="AI103" s="81"/>
      <c r="AJ103" s="81"/>
    </row>
    <row r="104" spans="2:36" ht="15.75" hidden="1" customHeight="1">
      <c r="B104" s="42"/>
      <c r="C104" s="6"/>
      <c r="D104" s="2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43"/>
      <c r="AI104" s="81"/>
      <c r="AJ104" s="81"/>
    </row>
    <row r="105" spans="2:36" ht="15.75" hidden="1" customHeight="1">
      <c r="B105" s="42"/>
      <c r="C105" s="6"/>
      <c r="D105" s="2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43"/>
      <c r="AI105" s="81"/>
      <c r="AJ105" s="81"/>
    </row>
    <row r="106" spans="2:36" ht="15.75" hidden="1" customHeight="1">
      <c r="B106" s="42"/>
      <c r="C106" s="6"/>
      <c r="D106" s="2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43"/>
      <c r="AI106" s="81"/>
      <c r="AJ106" s="81"/>
    </row>
    <row r="107" spans="2:36" ht="15.75" hidden="1" customHeight="1">
      <c r="B107" s="42"/>
      <c r="C107" s="6"/>
      <c r="D107" s="2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43"/>
      <c r="AI107" s="81"/>
      <c r="AJ107" s="81"/>
    </row>
    <row r="108" spans="2:36" ht="15.75" hidden="1" customHeight="1">
      <c r="B108" s="42"/>
      <c r="C108" s="6"/>
      <c r="D108" s="2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43"/>
      <c r="AI108" s="81"/>
      <c r="AJ108" s="81"/>
    </row>
    <row r="109" spans="2:36" ht="15.75" hidden="1" customHeight="1">
      <c r="B109" s="125"/>
      <c r="C109" s="98"/>
      <c r="D109" s="126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27"/>
      <c r="AI109" s="163"/>
      <c r="AJ109" s="81"/>
    </row>
    <row r="110" spans="2:36" ht="6" hidden="1" customHeight="1">
      <c r="B110" s="144"/>
      <c r="C110" s="144"/>
      <c r="D110" s="144"/>
      <c r="E110" s="144"/>
      <c r="F110" s="144"/>
      <c r="G110" s="145"/>
      <c r="H110" s="145"/>
      <c r="I110" s="145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J110" s="81"/>
    </row>
    <row r="111" spans="2:36" ht="89" customHeight="1">
      <c r="B111" s="84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9"/>
      <c r="AI111" s="162"/>
      <c r="AJ111" s="81"/>
    </row>
    <row r="112" spans="2:36" ht="17.25" customHeight="1">
      <c r="B112" s="42"/>
      <c r="C112" s="6"/>
      <c r="D112" s="6"/>
      <c r="E112" s="6"/>
      <c r="F112" s="6"/>
      <c r="G112" s="471">
        <v>41291.042360185187</v>
      </c>
      <c r="H112" s="471"/>
      <c r="I112" s="471"/>
      <c r="J112" s="471"/>
      <c r="K112" s="48"/>
      <c r="L112" s="472" t="s">
        <v>115</v>
      </c>
      <c r="M112" s="472"/>
      <c r="N112" s="472"/>
      <c r="O112" s="472"/>
      <c r="P112" s="472"/>
      <c r="Q112" s="472"/>
      <c r="R112" s="472"/>
      <c r="S112" s="472"/>
      <c r="T112" s="472"/>
      <c r="U112" s="472"/>
      <c r="V112" s="472"/>
      <c r="W112" s="472"/>
      <c r="X112" s="472"/>
      <c r="Y112" s="472"/>
      <c r="Z112" s="48"/>
      <c r="AA112" s="48"/>
      <c r="AB112" s="48"/>
      <c r="AC112" s="48"/>
      <c r="AD112" s="48"/>
      <c r="AE112" s="48"/>
      <c r="AF112" s="48"/>
      <c r="AG112" s="48"/>
      <c r="AH112" s="43"/>
      <c r="AJ112" s="81"/>
    </row>
    <row r="113" spans="2:34" ht="3" customHeight="1">
      <c r="B113" s="42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43"/>
    </row>
    <row r="114" spans="2:34" ht="16.5" customHeight="1">
      <c r="B114" s="42"/>
      <c r="C114" s="6"/>
      <c r="D114" s="6"/>
      <c r="E114" s="6"/>
      <c r="F114" s="6"/>
      <c r="G114" s="48"/>
      <c r="H114" s="48"/>
      <c r="I114" s="48"/>
      <c r="J114" s="48"/>
      <c r="K114" s="48"/>
      <c r="L114" s="359" t="s">
        <v>340</v>
      </c>
      <c r="M114" s="359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48"/>
      <c r="AA114" s="48"/>
      <c r="AB114" s="48"/>
      <c r="AC114" s="48"/>
      <c r="AD114" s="48"/>
      <c r="AE114" s="48"/>
      <c r="AF114" s="48"/>
      <c r="AG114" s="48"/>
      <c r="AH114" s="43"/>
    </row>
    <row r="115" spans="2:34" ht="6.75" customHeight="1">
      <c r="B115" s="42"/>
      <c r="C115" s="6"/>
      <c r="D115" s="6"/>
      <c r="E115" s="6"/>
      <c r="F115" s="6"/>
      <c r="G115" s="6"/>
      <c r="H115" s="129"/>
      <c r="I115" s="129"/>
      <c r="J115" s="129"/>
      <c r="K115" s="129"/>
      <c r="L115" s="359"/>
      <c r="M115" s="359"/>
      <c r="N115" s="359"/>
      <c r="O115" s="359"/>
      <c r="P115" s="359"/>
      <c r="Q115" s="359"/>
      <c r="R115" s="359"/>
      <c r="S115" s="359"/>
      <c r="T115" s="359"/>
      <c r="U115" s="359"/>
      <c r="V115" s="359"/>
      <c r="W115" s="359"/>
      <c r="X115" s="359"/>
      <c r="Y115" s="359"/>
      <c r="Z115" s="129"/>
      <c r="AA115" s="129"/>
      <c r="AB115" s="129"/>
      <c r="AC115" s="129"/>
      <c r="AD115" s="129"/>
      <c r="AE115" s="129"/>
      <c r="AF115" s="129"/>
      <c r="AG115" s="129"/>
      <c r="AH115" s="43"/>
    </row>
    <row r="116" spans="2:34" ht="2.25" customHeight="1">
      <c r="B116" s="44">
        <v>3</v>
      </c>
      <c r="C116" s="6"/>
      <c r="D116" s="6"/>
      <c r="E116" s="6"/>
      <c r="F116" s="6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3"/>
    </row>
    <row r="117" spans="2:34" ht="12" customHeight="1">
      <c r="B117" s="44"/>
      <c r="C117" s="468" t="s">
        <v>20</v>
      </c>
      <c r="D117" s="469"/>
      <c r="E117" s="469"/>
      <c r="F117" s="469"/>
      <c r="G117" s="469"/>
      <c r="H117" s="469"/>
      <c r="I117" s="469"/>
      <c r="J117" s="469"/>
      <c r="K117" s="469"/>
      <c r="L117" s="469"/>
      <c r="M117" s="469"/>
      <c r="N117" s="469"/>
      <c r="O117" s="469"/>
      <c r="P117" s="469"/>
      <c r="Q117" s="469"/>
      <c r="R117" s="469"/>
      <c r="S117" s="469"/>
      <c r="T117" s="469"/>
      <c r="U117" s="469"/>
      <c r="V117" s="469"/>
      <c r="W117" s="469"/>
      <c r="X117" s="470"/>
      <c r="Y117" s="106"/>
      <c r="Z117" s="468" t="s">
        <v>86</v>
      </c>
      <c r="AA117" s="469"/>
      <c r="AB117" s="469"/>
      <c r="AC117" s="469"/>
      <c r="AD117" s="469"/>
      <c r="AE117" s="469"/>
      <c r="AF117" s="469"/>
      <c r="AG117" s="470"/>
      <c r="AH117" s="43"/>
    </row>
    <row r="118" spans="2:34" ht="6" customHeight="1">
      <c r="B118" s="44"/>
      <c r="C118" s="571" t="str">
        <f>C18</f>
        <v>VI Subida al Cerro de los Cañones</v>
      </c>
      <c r="D118" s="572"/>
      <c r="E118" s="572"/>
      <c r="F118" s="572"/>
      <c r="G118" s="572"/>
      <c r="H118" s="572"/>
      <c r="I118" s="572"/>
      <c r="J118" s="572"/>
      <c r="K118" s="572"/>
      <c r="L118" s="572"/>
      <c r="M118" s="572"/>
      <c r="N118" s="572"/>
      <c r="O118" s="572"/>
      <c r="P118" s="572"/>
      <c r="Q118" s="572"/>
      <c r="R118" s="572"/>
      <c r="S118" s="572"/>
      <c r="T118" s="572"/>
      <c r="U118" s="572"/>
      <c r="V118" s="572"/>
      <c r="W118" s="572"/>
      <c r="X118" s="573"/>
      <c r="Y118" s="106"/>
      <c r="Z118" s="360" t="str">
        <f>Z18</f>
        <v>14-15/07/2018</v>
      </c>
      <c r="AA118" s="361"/>
      <c r="AB118" s="361"/>
      <c r="AC118" s="361"/>
      <c r="AD118" s="361"/>
      <c r="AE118" s="361"/>
      <c r="AF118" s="361"/>
      <c r="AG118" s="362"/>
      <c r="AH118" s="43"/>
    </row>
    <row r="119" spans="2:34" ht="12" customHeight="1">
      <c r="B119" s="44"/>
      <c r="C119" s="574"/>
      <c r="D119" s="575"/>
      <c r="E119" s="575"/>
      <c r="F119" s="575"/>
      <c r="G119" s="575"/>
      <c r="H119" s="575"/>
      <c r="I119" s="575"/>
      <c r="J119" s="575"/>
      <c r="K119" s="575"/>
      <c r="L119" s="575"/>
      <c r="M119" s="575"/>
      <c r="N119" s="575"/>
      <c r="O119" s="575"/>
      <c r="P119" s="575"/>
      <c r="Q119" s="575"/>
      <c r="R119" s="575"/>
      <c r="S119" s="575"/>
      <c r="T119" s="575"/>
      <c r="U119" s="575"/>
      <c r="V119" s="575"/>
      <c r="W119" s="575"/>
      <c r="X119" s="576"/>
      <c r="Y119" s="106"/>
      <c r="Z119" s="363"/>
      <c r="AA119" s="364"/>
      <c r="AB119" s="364"/>
      <c r="AC119" s="364"/>
      <c r="AD119" s="364"/>
      <c r="AE119" s="364"/>
      <c r="AF119" s="364"/>
      <c r="AG119" s="365"/>
      <c r="AH119" s="43"/>
    </row>
    <row r="120" spans="2:34" ht="15" customHeight="1" thickBot="1">
      <c r="B120" s="44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46"/>
      <c r="AA120" s="146"/>
      <c r="AB120" s="146"/>
      <c r="AC120" s="146"/>
      <c r="AD120" s="146"/>
      <c r="AE120" s="146"/>
      <c r="AF120" s="146"/>
      <c r="AG120" s="146"/>
      <c r="AH120" s="43"/>
    </row>
    <row r="121" spans="2:34" ht="15" customHeight="1">
      <c r="B121" s="42"/>
      <c r="C121" s="583" t="s">
        <v>84</v>
      </c>
      <c r="D121" s="584"/>
      <c r="E121" s="584"/>
      <c r="F121" s="585"/>
      <c r="G121" s="592" t="str">
        <f>CONCATENATE(D48," ",L48," ",V48)</f>
        <v xml:space="preserve">  </v>
      </c>
      <c r="H121" s="592"/>
      <c r="I121" s="592"/>
      <c r="J121" s="592"/>
      <c r="K121" s="592"/>
      <c r="L121" s="592"/>
      <c r="M121" s="592"/>
      <c r="N121" s="592"/>
      <c r="O121" s="592"/>
      <c r="P121" s="592"/>
      <c r="Q121" s="592"/>
      <c r="R121" s="592"/>
      <c r="S121" s="592"/>
      <c r="T121" s="592"/>
      <c r="U121" s="592"/>
      <c r="V121" s="592"/>
      <c r="W121" s="592"/>
      <c r="X121" s="592"/>
      <c r="Y121" s="172"/>
      <c r="Z121" s="593" t="s">
        <v>194</v>
      </c>
      <c r="AA121" s="594"/>
      <c r="AB121" s="594"/>
      <c r="AC121" s="595"/>
      <c r="AD121" s="147"/>
      <c r="AE121" s="366" t="s">
        <v>73</v>
      </c>
      <c r="AF121" s="367"/>
      <c r="AG121" s="368"/>
      <c r="AH121" s="43"/>
    </row>
    <row r="122" spans="2:34" ht="4.5" customHeight="1" thickBot="1">
      <c r="B122" s="42"/>
      <c r="C122" s="586"/>
      <c r="D122" s="587"/>
      <c r="E122" s="587"/>
      <c r="F122" s="588"/>
      <c r="G122" s="592"/>
      <c r="H122" s="592"/>
      <c r="I122" s="592"/>
      <c r="J122" s="592"/>
      <c r="K122" s="592"/>
      <c r="L122" s="592"/>
      <c r="M122" s="592"/>
      <c r="N122" s="592"/>
      <c r="O122" s="592"/>
      <c r="P122" s="592"/>
      <c r="Q122" s="592"/>
      <c r="R122" s="592"/>
      <c r="S122" s="592"/>
      <c r="T122" s="592"/>
      <c r="U122" s="592"/>
      <c r="V122" s="592"/>
      <c r="W122" s="592"/>
      <c r="X122" s="592"/>
      <c r="Y122" s="172"/>
      <c r="Z122" s="596"/>
      <c r="AA122" s="597"/>
      <c r="AB122" s="597"/>
      <c r="AC122" s="598"/>
      <c r="AD122" s="147"/>
      <c r="AE122" s="369"/>
      <c r="AF122" s="370"/>
      <c r="AG122" s="371"/>
      <c r="AH122" s="43"/>
    </row>
    <row r="123" spans="2:34" ht="5.25" customHeight="1">
      <c r="B123" s="42"/>
      <c r="C123" s="589"/>
      <c r="D123" s="590"/>
      <c r="E123" s="590"/>
      <c r="F123" s="591"/>
      <c r="G123" s="592"/>
      <c r="H123" s="592"/>
      <c r="I123" s="592"/>
      <c r="J123" s="592"/>
      <c r="K123" s="592"/>
      <c r="L123" s="592"/>
      <c r="M123" s="592"/>
      <c r="N123" s="592"/>
      <c r="O123" s="592"/>
      <c r="P123" s="592"/>
      <c r="Q123" s="592"/>
      <c r="R123" s="592"/>
      <c r="S123" s="592"/>
      <c r="T123" s="592"/>
      <c r="U123" s="592"/>
      <c r="V123" s="592"/>
      <c r="W123" s="592"/>
      <c r="X123" s="592"/>
      <c r="Y123" s="172"/>
      <c r="Z123" s="599" t="str">
        <f>CONCATENATE(Q64," ",U64)</f>
        <v xml:space="preserve"> </v>
      </c>
      <c r="AA123" s="600"/>
      <c r="AB123" s="600"/>
      <c r="AC123" s="601"/>
      <c r="AD123" s="148"/>
      <c r="AE123" s="577">
        <f>AE25</f>
        <v>0</v>
      </c>
      <c r="AF123" s="578"/>
      <c r="AG123" s="579"/>
      <c r="AH123" s="43"/>
    </row>
    <row r="124" spans="2:34" ht="6" customHeight="1">
      <c r="B124" s="42"/>
      <c r="C124" s="149"/>
      <c r="D124" s="149"/>
      <c r="E124" s="149"/>
      <c r="F124" s="149"/>
      <c r="G124" s="149"/>
      <c r="H124" s="149"/>
      <c r="I124" s="149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602"/>
      <c r="AA124" s="572"/>
      <c r="AB124" s="572"/>
      <c r="AC124" s="603"/>
      <c r="AD124" s="148"/>
      <c r="AE124" s="577"/>
      <c r="AF124" s="578"/>
      <c r="AG124" s="579"/>
      <c r="AH124" s="43"/>
    </row>
    <row r="125" spans="2:34" ht="4.5" customHeight="1">
      <c r="B125" s="42"/>
      <c r="C125" s="607" t="s">
        <v>139</v>
      </c>
      <c r="D125" s="608"/>
      <c r="E125" s="608"/>
      <c r="F125" s="609"/>
      <c r="G125" s="616" t="str">
        <f>CONCATENATE(C60," ",C62)</f>
        <v xml:space="preserve"> </v>
      </c>
      <c r="H125" s="616"/>
      <c r="I125" s="616"/>
      <c r="J125" s="616"/>
      <c r="K125" s="616"/>
      <c r="L125" s="616"/>
      <c r="M125" s="616"/>
      <c r="N125" s="616"/>
      <c r="O125" s="616"/>
      <c r="P125" s="616"/>
      <c r="Q125" s="616"/>
      <c r="R125" s="616"/>
      <c r="S125" s="616"/>
      <c r="T125" s="616"/>
      <c r="U125" s="616"/>
      <c r="V125" s="616"/>
      <c r="W125" s="616"/>
      <c r="X125" s="616"/>
      <c r="Y125" s="173"/>
      <c r="Z125" s="602"/>
      <c r="AA125" s="572"/>
      <c r="AB125" s="572"/>
      <c r="AC125" s="603"/>
      <c r="AD125" s="148"/>
      <c r="AE125" s="577"/>
      <c r="AF125" s="578"/>
      <c r="AG125" s="579"/>
      <c r="AH125" s="43"/>
    </row>
    <row r="126" spans="2:34" ht="8.25" customHeight="1">
      <c r="B126" s="42"/>
      <c r="C126" s="610"/>
      <c r="D126" s="611"/>
      <c r="E126" s="611"/>
      <c r="F126" s="612"/>
      <c r="G126" s="616"/>
      <c r="H126" s="616"/>
      <c r="I126" s="616"/>
      <c r="J126" s="616"/>
      <c r="K126" s="616"/>
      <c r="L126" s="616"/>
      <c r="M126" s="616"/>
      <c r="N126" s="616"/>
      <c r="O126" s="616"/>
      <c r="P126" s="616"/>
      <c r="Q126" s="616"/>
      <c r="R126" s="616"/>
      <c r="S126" s="616"/>
      <c r="T126" s="616"/>
      <c r="U126" s="616"/>
      <c r="V126" s="616"/>
      <c r="W126" s="616"/>
      <c r="X126" s="616"/>
      <c r="Y126" s="173"/>
      <c r="Z126" s="602"/>
      <c r="AA126" s="572"/>
      <c r="AB126" s="572"/>
      <c r="AC126" s="603"/>
      <c r="AD126" s="148"/>
      <c r="AE126" s="577"/>
      <c r="AF126" s="578"/>
      <c r="AG126" s="579"/>
      <c r="AH126" s="43"/>
    </row>
    <row r="127" spans="2:34" ht="5.25" customHeight="1">
      <c r="B127" s="42"/>
      <c r="C127" s="610"/>
      <c r="D127" s="611"/>
      <c r="E127" s="611"/>
      <c r="F127" s="612"/>
      <c r="G127" s="616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6"/>
      <c r="X127" s="616"/>
      <c r="Y127" s="173"/>
      <c r="Z127" s="602"/>
      <c r="AA127" s="572"/>
      <c r="AB127" s="572"/>
      <c r="AC127" s="603"/>
      <c r="AD127" s="148"/>
      <c r="AE127" s="577"/>
      <c r="AF127" s="578"/>
      <c r="AG127" s="579"/>
      <c r="AH127" s="43"/>
    </row>
    <row r="128" spans="2:34" ht="6.75" customHeight="1" thickBot="1">
      <c r="B128" s="42"/>
      <c r="C128" s="613"/>
      <c r="D128" s="614"/>
      <c r="E128" s="614"/>
      <c r="F128" s="615"/>
      <c r="G128" s="616"/>
      <c r="H128" s="616"/>
      <c r="I128" s="616"/>
      <c r="J128" s="616"/>
      <c r="K128" s="616"/>
      <c r="L128" s="616"/>
      <c r="M128" s="616"/>
      <c r="N128" s="616"/>
      <c r="O128" s="616"/>
      <c r="P128" s="616"/>
      <c r="Q128" s="616"/>
      <c r="R128" s="616"/>
      <c r="S128" s="616"/>
      <c r="T128" s="616"/>
      <c r="U128" s="616"/>
      <c r="V128" s="616"/>
      <c r="W128" s="616"/>
      <c r="X128" s="616"/>
      <c r="Y128" s="174"/>
      <c r="Z128" s="604"/>
      <c r="AA128" s="605"/>
      <c r="AB128" s="605"/>
      <c r="AC128" s="606"/>
      <c r="AD128" s="148"/>
      <c r="AE128" s="580"/>
      <c r="AF128" s="581"/>
      <c r="AG128" s="582"/>
      <c r="AH128" s="43"/>
    </row>
    <row r="129" spans="2:34" ht="15" hidden="1" customHeight="1">
      <c r="B129" s="44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46"/>
      <c r="AA129" s="146"/>
      <c r="AB129" s="146"/>
      <c r="AC129" s="146"/>
      <c r="AD129" s="146"/>
      <c r="AE129" s="146"/>
      <c r="AF129" s="146"/>
      <c r="AG129" s="146"/>
      <c r="AH129" s="43"/>
    </row>
    <row r="130" spans="2:34" ht="5.25" customHeight="1">
      <c r="B130" s="44"/>
      <c r="C130" s="24"/>
      <c r="D130" s="24"/>
      <c r="E130" s="24"/>
      <c r="F130" s="2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24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43"/>
    </row>
    <row r="131" spans="2:34" ht="15" customHeight="1">
      <c r="B131" s="42"/>
      <c r="C131" s="617" t="s">
        <v>140</v>
      </c>
      <c r="D131" s="618"/>
      <c r="E131" s="618"/>
      <c r="F131" s="618"/>
      <c r="G131" s="618"/>
      <c r="H131" s="618"/>
      <c r="I131" s="618"/>
      <c r="J131" s="618"/>
      <c r="K131" s="618"/>
      <c r="L131" s="618"/>
      <c r="M131" s="618"/>
      <c r="N131" s="618"/>
      <c r="O131" s="618"/>
      <c r="P131" s="618"/>
      <c r="Q131" s="618"/>
      <c r="R131" s="618"/>
      <c r="S131" s="618"/>
      <c r="T131" s="618"/>
      <c r="U131" s="618"/>
      <c r="V131" s="618"/>
      <c r="W131" s="618"/>
      <c r="X131" s="618"/>
      <c r="Y131" s="618"/>
      <c r="Z131" s="618"/>
      <c r="AA131" s="618"/>
      <c r="AB131" s="618"/>
      <c r="AC131" s="618"/>
      <c r="AD131" s="618"/>
      <c r="AE131" s="618"/>
      <c r="AF131" s="618"/>
      <c r="AG131" s="618"/>
      <c r="AH131" s="43"/>
    </row>
    <row r="132" spans="2:34" ht="3.75" customHeight="1">
      <c r="B132" s="42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43"/>
    </row>
    <row r="133" spans="2:34" ht="9.75" customHeight="1">
      <c r="B133" s="42"/>
      <c r="C133" s="619" t="s">
        <v>141</v>
      </c>
      <c r="D133" s="619"/>
      <c r="E133" s="619"/>
      <c r="F133" s="619"/>
      <c r="G133" s="619"/>
      <c r="H133" s="619"/>
      <c r="I133" s="619"/>
      <c r="J133" s="619"/>
      <c r="K133" s="619"/>
      <c r="L133" s="619"/>
      <c r="M133" s="619"/>
      <c r="N133" s="619"/>
      <c r="O133" s="619"/>
      <c r="P133" s="619"/>
      <c r="Q133" s="619"/>
      <c r="R133" s="619"/>
      <c r="S133" s="619"/>
      <c r="T133" s="619"/>
      <c r="U133" s="619"/>
      <c r="V133" s="619"/>
      <c r="W133" s="619"/>
      <c r="X133" s="619"/>
      <c r="Y133" s="619"/>
      <c r="Z133" s="619"/>
      <c r="AA133" s="619"/>
      <c r="AB133" s="619"/>
      <c r="AC133" s="619"/>
      <c r="AD133" s="619"/>
      <c r="AE133" s="619"/>
      <c r="AF133" s="619"/>
      <c r="AG133" s="619"/>
      <c r="AH133" s="43"/>
    </row>
    <row r="134" spans="2:34" ht="14" customHeight="1">
      <c r="B134" s="42"/>
      <c r="C134" s="570" t="s">
        <v>209</v>
      </c>
      <c r="D134" s="570"/>
      <c r="E134" s="570"/>
      <c r="F134" s="570"/>
      <c r="G134" s="570"/>
      <c r="H134" s="570"/>
      <c r="I134" s="570"/>
      <c r="J134" s="570"/>
      <c r="K134" s="570"/>
      <c r="L134" s="570"/>
      <c r="M134" s="570"/>
      <c r="N134" s="570"/>
      <c r="O134" s="570"/>
      <c r="P134" s="570"/>
      <c r="Q134" s="570"/>
      <c r="R134" s="570"/>
      <c r="S134" s="570"/>
      <c r="T134" s="570"/>
      <c r="U134" s="570"/>
      <c r="V134" s="570"/>
      <c r="W134" s="570"/>
      <c r="X134" s="570"/>
      <c r="Y134" s="570"/>
      <c r="Z134" s="570"/>
      <c r="AA134" s="570"/>
      <c r="AB134" s="570"/>
      <c r="AC134" s="570"/>
      <c r="AD134" s="570"/>
      <c r="AE134" s="570"/>
      <c r="AF134" s="570"/>
      <c r="AG134" s="570"/>
      <c r="AH134" s="43"/>
    </row>
    <row r="135" spans="2:34" ht="15" customHeight="1">
      <c r="B135" s="42"/>
      <c r="C135" s="620" t="s">
        <v>142</v>
      </c>
      <c r="D135" s="621"/>
      <c r="E135" s="621"/>
      <c r="F135" s="621"/>
      <c r="G135" s="621"/>
      <c r="H135" s="621"/>
      <c r="I135" s="621"/>
      <c r="J135" s="621"/>
      <c r="K135" s="621"/>
      <c r="L135" s="621"/>
      <c r="M135" s="621"/>
      <c r="N135" s="621"/>
      <c r="O135" s="621"/>
      <c r="P135" s="622"/>
      <c r="Q135" s="564" t="s">
        <v>84</v>
      </c>
      <c r="R135" s="565"/>
      <c r="S135" s="565"/>
      <c r="T135" s="565"/>
      <c r="U135" s="565"/>
      <c r="V135" s="565"/>
      <c r="W135" s="565"/>
      <c r="X135" s="565"/>
      <c r="Y135" s="566"/>
      <c r="Z135" s="567" t="s">
        <v>177</v>
      </c>
      <c r="AA135" s="568"/>
      <c r="AB135" s="568"/>
      <c r="AC135" s="568"/>
      <c r="AD135" s="568"/>
      <c r="AE135" s="568"/>
      <c r="AF135" s="568"/>
      <c r="AG135" s="569"/>
      <c r="AH135" s="43"/>
    </row>
    <row r="136" spans="2:34" ht="15" customHeight="1">
      <c r="B136" s="42"/>
      <c r="C136" s="638" t="s">
        <v>210</v>
      </c>
      <c r="D136" s="639"/>
      <c r="E136" s="639"/>
      <c r="F136" s="639"/>
      <c r="G136" s="639"/>
      <c r="H136" s="639"/>
      <c r="I136" s="639"/>
      <c r="J136" s="639"/>
      <c r="K136" s="639"/>
      <c r="L136" s="639"/>
      <c r="M136" s="639"/>
      <c r="N136" s="639"/>
      <c r="O136" s="639"/>
      <c r="P136" s="640"/>
      <c r="Q136" s="644" t="s">
        <v>216</v>
      </c>
      <c r="R136" s="645"/>
      <c r="S136" s="348"/>
      <c r="T136" s="348"/>
      <c r="U136" s="348"/>
      <c r="V136" s="348"/>
      <c r="W136" s="348"/>
      <c r="X136" s="348"/>
      <c r="Y136" s="349"/>
      <c r="Z136" s="644" t="s">
        <v>216</v>
      </c>
      <c r="AA136" s="645"/>
      <c r="AB136" s="348"/>
      <c r="AC136" s="348"/>
      <c r="AD136" s="348"/>
      <c r="AE136" s="348"/>
      <c r="AF136" s="348"/>
      <c r="AG136" s="349"/>
      <c r="AH136" s="43"/>
    </row>
    <row r="137" spans="2:34" ht="15" customHeight="1">
      <c r="B137" s="42"/>
      <c r="C137" s="638" t="s">
        <v>211</v>
      </c>
      <c r="D137" s="639"/>
      <c r="E137" s="639"/>
      <c r="F137" s="639"/>
      <c r="G137" s="639"/>
      <c r="H137" s="639"/>
      <c r="I137" s="639"/>
      <c r="J137" s="639"/>
      <c r="K137" s="639"/>
      <c r="L137" s="639"/>
      <c r="M137" s="639"/>
      <c r="N137" s="639"/>
      <c r="O137" s="639"/>
      <c r="P137" s="640"/>
      <c r="Q137" s="641" t="s">
        <v>143</v>
      </c>
      <c r="R137" s="642"/>
      <c r="S137" s="642"/>
      <c r="T137" s="642"/>
      <c r="U137" s="642"/>
      <c r="V137" s="642"/>
      <c r="W137" s="642"/>
      <c r="X137" s="642"/>
      <c r="Y137" s="643"/>
      <c r="Z137" s="347" t="s">
        <v>143</v>
      </c>
      <c r="AA137" s="348"/>
      <c r="AB137" s="348"/>
      <c r="AC137" s="348"/>
      <c r="AD137" s="348"/>
      <c r="AE137" s="348"/>
      <c r="AF137" s="348"/>
      <c r="AG137" s="349"/>
      <c r="AH137" s="43"/>
    </row>
    <row r="138" spans="2:34" ht="15" customHeight="1">
      <c r="B138" s="42"/>
      <c r="C138" s="638" t="s">
        <v>212</v>
      </c>
      <c r="D138" s="639"/>
      <c r="E138" s="639"/>
      <c r="F138" s="639"/>
      <c r="G138" s="639"/>
      <c r="H138" s="639"/>
      <c r="I138" s="639"/>
      <c r="J138" s="639"/>
      <c r="K138" s="639"/>
      <c r="L138" s="639"/>
      <c r="M138" s="639"/>
      <c r="N138" s="639"/>
      <c r="O138" s="639"/>
      <c r="P138" s="640"/>
      <c r="Q138" s="641" t="s">
        <v>143</v>
      </c>
      <c r="R138" s="642"/>
      <c r="S138" s="642"/>
      <c r="T138" s="642"/>
      <c r="U138" s="642"/>
      <c r="V138" s="642"/>
      <c r="W138" s="642"/>
      <c r="X138" s="642"/>
      <c r="Y138" s="643"/>
      <c r="Z138" s="347" t="s">
        <v>143</v>
      </c>
      <c r="AA138" s="348"/>
      <c r="AB138" s="348"/>
      <c r="AC138" s="348"/>
      <c r="AD138" s="348"/>
      <c r="AE138" s="348"/>
      <c r="AF138" s="348"/>
      <c r="AG138" s="349"/>
      <c r="AH138" s="43"/>
    </row>
    <row r="139" spans="2:34" ht="15" customHeight="1">
      <c r="B139" s="42"/>
      <c r="C139" s="638" t="s">
        <v>213</v>
      </c>
      <c r="D139" s="639"/>
      <c r="E139" s="639"/>
      <c r="F139" s="639"/>
      <c r="G139" s="639"/>
      <c r="H139" s="639"/>
      <c r="I139" s="639"/>
      <c r="J139" s="639"/>
      <c r="K139" s="639"/>
      <c r="L139" s="639"/>
      <c r="M139" s="639"/>
      <c r="N139" s="639"/>
      <c r="O139" s="639"/>
      <c r="P139" s="640"/>
      <c r="Q139" s="641" t="s">
        <v>143</v>
      </c>
      <c r="R139" s="642"/>
      <c r="S139" s="642"/>
      <c r="T139" s="642"/>
      <c r="U139" s="642"/>
      <c r="V139" s="642"/>
      <c r="W139" s="642"/>
      <c r="X139" s="642"/>
      <c r="Y139" s="643"/>
      <c r="Z139" s="347" t="s">
        <v>143</v>
      </c>
      <c r="AA139" s="348"/>
      <c r="AB139" s="348"/>
      <c r="AC139" s="348"/>
      <c r="AD139" s="348"/>
      <c r="AE139" s="348"/>
      <c r="AF139" s="348"/>
      <c r="AG139" s="349"/>
      <c r="AH139" s="43"/>
    </row>
    <row r="140" spans="2:34" ht="9" customHeight="1">
      <c r="B140" s="152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4"/>
    </row>
    <row r="141" spans="2:34" ht="15" customHeight="1">
      <c r="B141" s="42"/>
      <c r="C141" s="655" t="s">
        <v>249</v>
      </c>
      <c r="D141" s="656"/>
      <c r="E141" s="656"/>
      <c r="F141" s="656"/>
      <c r="G141" s="656"/>
      <c r="H141" s="656"/>
      <c r="I141" s="656"/>
      <c r="J141" s="656"/>
      <c r="K141" s="656"/>
      <c r="L141" s="657"/>
      <c r="M141" s="346" t="s">
        <v>144</v>
      </c>
      <c r="N141" s="346"/>
      <c r="O141" s="346"/>
      <c r="P141" s="346"/>
      <c r="Q141" s="347"/>
      <c r="R141" s="348"/>
      <c r="S141" s="348"/>
      <c r="T141" s="348"/>
      <c r="U141" s="348"/>
      <c r="V141" s="348"/>
      <c r="W141" s="348"/>
      <c r="X141" s="348"/>
      <c r="Y141" s="349"/>
      <c r="Z141" s="347"/>
      <c r="AA141" s="348"/>
      <c r="AB141" s="348"/>
      <c r="AC141" s="348"/>
      <c r="AD141" s="348"/>
      <c r="AE141" s="348"/>
      <c r="AF141" s="348"/>
      <c r="AG141" s="349"/>
      <c r="AH141" s="43"/>
    </row>
    <row r="142" spans="2:34" ht="15" customHeight="1">
      <c r="B142" s="42"/>
      <c r="C142" s="658"/>
      <c r="D142" s="659"/>
      <c r="E142" s="659"/>
      <c r="F142" s="659"/>
      <c r="G142" s="659"/>
      <c r="H142" s="659"/>
      <c r="I142" s="659"/>
      <c r="J142" s="659"/>
      <c r="K142" s="659"/>
      <c r="L142" s="660"/>
      <c r="M142" s="346" t="s">
        <v>57</v>
      </c>
      <c r="N142" s="346"/>
      <c r="O142" s="346"/>
      <c r="P142" s="346"/>
      <c r="Q142" s="347"/>
      <c r="R142" s="348"/>
      <c r="S142" s="348"/>
      <c r="T142" s="348"/>
      <c r="U142" s="348"/>
      <c r="V142" s="348"/>
      <c r="W142" s="348"/>
      <c r="X142" s="348"/>
      <c r="Y142" s="349"/>
      <c r="Z142" s="347"/>
      <c r="AA142" s="348"/>
      <c r="AB142" s="348"/>
      <c r="AC142" s="348"/>
      <c r="AD142" s="348"/>
      <c r="AE142" s="348"/>
      <c r="AF142" s="348"/>
      <c r="AG142" s="349"/>
      <c r="AH142" s="43"/>
    </row>
    <row r="143" spans="2:34" ht="15" customHeight="1">
      <c r="B143" s="42"/>
      <c r="C143" s="661"/>
      <c r="D143" s="662"/>
      <c r="E143" s="662"/>
      <c r="F143" s="662"/>
      <c r="G143" s="662"/>
      <c r="H143" s="662"/>
      <c r="I143" s="662"/>
      <c r="J143" s="662"/>
      <c r="K143" s="662"/>
      <c r="L143" s="663"/>
      <c r="M143" s="346" t="s">
        <v>58</v>
      </c>
      <c r="N143" s="346"/>
      <c r="O143" s="346"/>
      <c r="P143" s="346"/>
      <c r="Q143" s="347"/>
      <c r="R143" s="348"/>
      <c r="S143" s="348"/>
      <c r="T143" s="348"/>
      <c r="U143" s="348"/>
      <c r="V143" s="348"/>
      <c r="W143" s="348"/>
      <c r="X143" s="348"/>
      <c r="Y143" s="349"/>
      <c r="Z143" s="347"/>
      <c r="AA143" s="348"/>
      <c r="AB143" s="348"/>
      <c r="AC143" s="348"/>
      <c r="AD143" s="348"/>
      <c r="AE143" s="348"/>
      <c r="AF143" s="348"/>
      <c r="AG143" s="349"/>
      <c r="AH143" s="43"/>
    </row>
    <row r="144" spans="2:34" ht="6.75" customHeight="1">
      <c r="B144" s="152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5"/>
      <c r="N144" s="155"/>
      <c r="O144" s="155"/>
      <c r="P144" s="155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4"/>
    </row>
    <row r="145" spans="2:34" ht="15" customHeight="1">
      <c r="B145" s="42"/>
      <c r="C145" s="646" t="s">
        <v>214</v>
      </c>
      <c r="D145" s="647"/>
      <c r="E145" s="647"/>
      <c r="F145" s="647"/>
      <c r="G145" s="647"/>
      <c r="H145" s="647"/>
      <c r="I145" s="647"/>
      <c r="J145" s="647"/>
      <c r="K145" s="647"/>
      <c r="L145" s="648"/>
      <c r="M145" s="346" t="s">
        <v>144</v>
      </c>
      <c r="N145" s="346"/>
      <c r="O145" s="346"/>
      <c r="P145" s="346"/>
      <c r="Q145" s="347"/>
      <c r="R145" s="348"/>
      <c r="S145" s="348"/>
      <c r="T145" s="348"/>
      <c r="U145" s="348"/>
      <c r="V145" s="348"/>
      <c r="W145" s="348"/>
      <c r="X145" s="348"/>
      <c r="Y145" s="349"/>
      <c r="Z145" s="347"/>
      <c r="AA145" s="348"/>
      <c r="AB145" s="348"/>
      <c r="AC145" s="348"/>
      <c r="AD145" s="348"/>
      <c r="AE145" s="348"/>
      <c r="AF145" s="348"/>
      <c r="AG145" s="349"/>
      <c r="AH145" s="43"/>
    </row>
    <row r="146" spans="2:34" ht="15" customHeight="1">
      <c r="B146" s="42"/>
      <c r="C146" s="649"/>
      <c r="D146" s="650"/>
      <c r="E146" s="650"/>
      <c r="F146" s="650"/>
      <c r="G146" s="650"/>
      <c r="H146" s="650"/>
      <c r="I146" s="650"/>
      <c r="J146" s="650"/>
      <c r="K146" s="650"/>
      <c r="L146" s="651"/>
      <c r="M146" s="346" t="s">
        <v>57</v>
      </c>
      <c r="N146" s="346"/>
      <c r="O146" s="346"/>
      <c r="P146" s="346"/>
      <c r="Q146" s="347"/>
      <c r="R146" s="348"/>
      <c r="S146" s="348"/>
      <c r="T146" s="348"/>
      <c r="U146" s="348"/>
      <c r="V146" s="348"/>
      <c r="W146" s="348"/>
      <c r="X146" s="348"/>
      <c r="Y146" s="349"/>
      <c r="Z146" s="347"/>
      <c r="AA146" s="348"/>
      <c r="AB146" s="348"/>
      <c r="AC146" s="348"/>
      <c r="AD146" s="348"/>
      <c r="AE146" s="348"/>
      <c r="AF146" s="348"/>
      <c r="AG146" s="349"/>
      <c r="AH146" s="43"/>
    </row>
    <row r="147" spans="2:34" ht="15" customHeight="1">
      <c r="B147" s="42"/>
      <c r="C147" s="652"/>
      <c r="D147" s="653"/>
      <c r="E147" s="653"/>
      <c r="F147" s="653"/>
      <c r="G147" s="653"/>
      <c r="H147" s="653"/>
      <c r="I147" s="653"/>
      <c r="J147" s="653"/>
      <c r="K147" s="653"/>
      <c r="L147" s="654"/>
      <c r="M147" s="346" t="s">
        <v>58</v>
      </c>
      <c r="N147" s="346"/>
      <c r="O147" s="346"/>
      <c r="P147" s="346"/>
      <c r="Q147" s="347"/>
      <c r="R147" s="348"/>
      <c r="S147" s="348"/>
      <c r="T147" s="348"/>
      <c r="U147" s="348"/>
      <c r="V147" s="348"/>
      <c r="W147" s="348"/>
      <c r="X147" s="348"/>
      <c r="Y147" s="349"/>
      <c r="Z147" s="347"/>
      <c r="AA147" s="348"/>
      <c r="AB147" s="348"/>
      <c r="AC147" s="348"/>
      <c r="AD147" s="348"/>
      <c r="AE147" s="348"/>
      <c r="AF147" s="348"/>
      <c r="AG147" s="349"/>
      <c r="AH147" s="43"/>
    </row>
    <row r="148" spans="2:34" ht="15" customHeight="1">
      <c r="B148" s="42"/>
      <c r="C148" s="343" t="s">
        <v>145</v>
      </c>
      <c r="D148" s="344"/>
      <c r="E148" s="344"/>
      <c r="F148" s="344"/>
      <c r="G148" s="344"/>
      <c r="H148" s="344"/>
      <c r="I148" s="344"/>
      <c r="J148" s="344"/>
      <c r="K148" s="344"/>
      <c r="L148" s="345"/>
      <c r="M148" s="346" t="s">
        <v>144</v>
      </c>
      <c r="N148" s="346"/>
      <c r="O148" s="346"/>
      <c r="P148" s="346"/>
      <c r="Q148" s="347"/>
      <c r="R148" s="348"/>
      <c r="S148" s="348"/>
      <c r="T148" s="348"/>
      <c r="U148" s="348"/>
      <c r="V148" s="348"/>
      <c r="W148" s="348"/>
      <c r="X148" s="348"/>
      <c r="Y148" s="349"/>
      <c r="Z148" s="347"/>
      <c r="AA148" s="348"/>
      <c r="AB148" s="348"/>
      <c r="AC148" s="348"/>
      <c r="AD148" s="348"/>
      <c r="AE148" s="348"/>
      <c r="AF148" s="348"/>
      <c r="AG148" s="349"/>
      <c r="AH148" s="43"/>
    </row>
    <row r="149" spans="2:34" ht="7.5" customHeight="1">
      <c r="B149" s="152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4"/>
    </row>
    <row r="150" spans="2:34" ht="14.25" customHeight="1">
      <c r="B150" s="42"/>
      <c r="C150" s="667" t="s">
        <v>146</v>
      </c>
      <c r="D150" s="667"/>
      <c r="E150" s="667"/>
      <c r="F150" s="667"/>
      <c r="G150" s="667"/>
      <c r="H150" s="667"/>
      <c r="I150" s="667"/>
      <c r="J150" s="667"/>
      <c r="K150" s="667"/>
      <c r="L150" s="667"/>
      <c r="M150" s="667"/>
      <c r="N150" s="667"/>
      <c r="O150" s="667"/>
      <c r="P150" s="667"/>
      <c r="Q150" s="667"/>
      <c r="R150" s="667"/>
      <c r="S150" s="667"/>
      <c r="T150" s="667"/>
      <c r="U150" s="667"/>
      <c r="V150" s="667"/>
      <c r="W150" s="667"/>
      <c r="X150" s="667"/>
      <c r="Y150" s="667"/>
      <c r="Z150" s="667"/>
      <c r="AA150" s="667"/>
      <c r="AB150" s="667"/>
      <c r="AC150" s="667"/>
      <c r="AD150" s="667"/>
      <c r="AE150" s="667"/>
      <c r="AF150" s="667"/>
      <c r="AG150" s="667"/>
      <c r="AH150" s="43"/>
    </row>
    <row r="151" spans="2:34" ht="6" customHeight="1">
      <c r="B151" s="152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  <c r="AB151" s="153"/>
      <c r="AC151" s="153"/>
      <c r="AD151" s="153"/>
      <c r="AE151" s="153"/>
      <c r="AF151" s="153"/>
      <c r="AG151" s="153"/>
      <c r="AH151" s="154"/>
    </row>
    <row r="152" spans="2:34" ht="15" customHeight="1">
      <c r="B152" s="42"/>
      <c r="C152" s="343" t="s">
        <v>147</v>
      </c>
      <c r="D152" s="344"/>
      <c r="E152" s="345"/>
      <c r="F152" s="343" t="s">
        <v>84</v>
      </c>
      <c r="G152" s="344"/>
      <c r="H152" s="344"/>
      <c r="I152" s="344"/>
      <c r="J152" s="344"/>
      <c r="K152" s="345"/>
      <c r="L152" s="343" t="s">
        <v>178</v>
      </c>
      <c r="M152" s="344"/>
      <c r="N152" s="344"/>
      <c r="O152" s="344"/>
      <c r="P152" s="345"/>
      <c r="Q152" s="343" t="s">
        <v>148</v>
      </c>
      <c r="R152" s="344"/>
      <c r="S152" s="344"/>
      <c r="T152" s="344"/>
      <c r="U152" s="345"/>
      <c r="V152" s="343" t="s">
        <v>84</v>
      </c>
      <c r="W152" s="344"/>
      <c r="X152" s="344"/>
      <c r="Y152" s="344"/>
      <c r="Z152" s="344"/>
      <c r="AA152" s="345"/>
      <c r="AB152" s="343" t="s">
        <v>178</v>
      </c>
      <c r="AC152" s="344"/>
      <c r="AD152" s="344"/>
      <c r="AE152" s="344"/>
      <c r="AF152" s="344"/>
      <c r="AG152" s="345"/>
      <c r="AH152" s="43"/>
    </row>
    <row r="153" spans="2:34" ht="15" customHeight="1">
      <c r="B153" s="42"/>
      <c r="C153" s="339" t="s">
        <v>149</v>
      </c>
      <c r="D153" s="340"/>
      <c r="E153" s="341"/>
      <c r="F153" s="347"/>
      <c r="G153" s="348"/>
      <c r="H153" s="348"/>
      <c r="I153" s="348"/>
      <c r="J153" s="348"/>
      <c r="K153" s="349"/>
      <c r="L153" s="347"/>
      <c r="M153" s="348"/>
      <c r="N153" s="348"/>
      <c r="O153" s="348"/>
      <c r="P153" s="349"/>
      <c r="Q153" s="339" t="s">
        <v>149</v>
      </c>
      <c r="R153" s="340"/>
      <c r="S153" s="340"/>
      <c r="T153" s="340"/>
      <c r="U153" s="341"/>
      <c r="V153" s="347"/>
      <c r="W153" s="348"/>
      <c r="X153" s="348"/>
      <c r="Y153" s="348"/>
      <c r="Z153" s="348"/>
      <c r="AA153" s="349"/>
      <c r="AB153" s="347"/>
      <c r="AC153" s="348"/>
      <c r="AD153" s="348"/>
      <c r="AE153" s="348"/>
      <c r="AF153" s="348"/>
      <c r="AG153" s="349"/>
      <c r="AH153" s="43"/>
    </row>
    <row r="154" spans="2:34" ht="15" customHeight="1">
      <c r="B154" s="42"/>
      <c r="C154" s="339" t="s">
        <v>144</v>
      </c>
      <c r="D154" s="340"/>
      <c r="E154" s="341"/>
      <c r="F154" s="347"/>
      <c r="G154" s="348"/>
      <c r="H154" s="348"/>
      <c r="I154" s="348"/>
      <c r="J154" s="348"/>
      <c r="K154" s="349"/>
      <c r="L154" s="347"/>
      <c r="M154" s="348"/>
      <c r="N154" s="348"/>
      <c r="O154" s="348"/>
      <c r="P154" s="349"/>
      <c r="Q154" s="339" t="s">
        <v>144</v>
      </c>
      <c r="R154" s="340"/>
      <c r="S154" s="340"/>
      <c r="T154" s="340"/>
      <c r="U154" s="341"/>
      <c r="V154" s="347"/>
      <c r="W154" s="348"/>
      <c r="X154" s="348"/>
      <c r="Y154" s="348"/>
      <c r="Z154" s="348"/>
      <c r="AA154" s="349"/>
      <c r="AB154" s="347"/>
      <c r="AC154" s="348"/>
      <c r="AD154" s="348"/>
      <c r="AE154" s="348"/>
      <c r="AF154" s="348"/>
      <c r="AG154" s="349"/>
      <c r="AH154" s="43"/>
    </row>
    <row r="155" spans="2:34" ht="15" customHeight="1">
      <c r="B155" s="42"/>
      <c r="C155" s="339" t="s">
        <v>57</v>
      </c>
      <c r="D155" s="340"/>
      <c r="E155" s="341"/>
      <c r="F155" s="347"/>
      <c r="G155" s="348"/>
      <c r="H155" s="348"/>
      <c r="I155" s="348"/>
      <c r="J155" s="348"/>
      <c r="K155" s="349"/>
      <c r="L155" s="347"/>
      <c r="M155" s="348"/>
      <c r="N155" s="348"/>
      <c r="O155" s="348"/>
      <c r="P155" s="349"/>
      <c r="Q155" s="339" t="s">
        <v>150</v>
      </c>
      <c r="R155" s="340"/>
      <c r="S155" s="340"/>
      <c r="T155" s="340"/>
      <c r="U155" s="341"/>
      <c r="V155" s="347"/>
      <c r="W155" s="348"/>
      <c r="X155" s="348"/>
      <c r="Y155" s="348"/>
      <c r="Z155" s="348"/>
      <c r="AA155" s="349"/>
      <c r="AB155" s="347"/>
      <c r="AC155" s="348"/>
      <c r="AD155" s="348"/>
      <c r="AE155" s="348"/>
      <c r="AF155" s="348"/>
      <c r="AG155" s="349"/>
      <c r="AH155" s="43"/>
    </row>
    <row r="156" spans="2:34" ht="15" customHeight="1">
      <c r="B156" s="42"/>
      <c r="C156" s="339" t="s">
        <v>151</v>
      </c>
      <c r="D156" s="340"/>
      <c r="E156" s="341"/>
      <c r="F156" s="347"/>
      <c r="G156" s="348"/>
      <c r="H156" s="348"/>
      <c r="I156" s="348"/>
      <c r="J156" s="348"/>
      <c r="K156" s="349"/>
      <c r="L156" s="347"/>
      <c r="M156" s="348"/>
      <c r="N156" s="348"/>
      <c r="O156" s="348"/>
      <c r="P156" s="349"/>
      <c r="Q156" s="330"/>
      <c r="R156" s="331"/>
      <c r="S156" s="331"/>
      <c r="T156" s="331"/>
      <c r="U156" s="332"/>
      <c r="V156" s="347"/>
      <c r="W156" s="348"/>
      <c r="X156" s="348"/>
      <c r="Y156" s="348"/>
      <c r="Z156" s="348"/>
      <c r="AA156" s="349"/>
      <c r="AB156" s="347"/>
      <c r="AC156" s="348"/>
      <c r="AD156" s="348"/>
      <c r="AE156" s="348"/>
      <c r="AF156" s="348"/>
      <c r="AG156" s="349"/>
      <c r="AH156" s="43"/>
    </row>
    <row r="157" spans="2:34" ht="7.5" customHeight="1">
      <c r="B157" s="152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4"/>
    </row>
    <row r="158" spans="2:34" ht="15" customHeight="1">
      <c r="B158" s="42"/>
      <c r="C158" s="333" t="s">
        <v>152</v>
      </c>
      <c r="D158" s="334"/>
      <c r="E158" s="334"/>
      <c r="F158" s="334"/>
      <c r="G158" s="334"/>
      <c r="H158" s="334"/>
      <c r="I158" s="334"/>
      <c r="J158" s="334"/>
      <c r="K158" s="334"/>
      <c r="L158" s="335"/>
      <c r="M158" s="339" t="s">
        <v>153</v>
      </c>
      <c r="N158" s="340"/>
      <c r="O158" s="340"/>
      <c r="P158" s="341"/>
      <c r="Q158" s="339" t="s">
        <v>149</v>
      </c>
      <c r="R158" s="340"/>
      <c r="S158" s="340"/>
      <c r="T158" s="340"/>
      <c r="U158" s="341"/>
      <c r="V158" s="347"/>
      <c r="W158" s="348"/>
      <c r="X158" s="349"/>
      <c r="Y158" s="339" t="s">
        <v>154</v>
      </c>
      <c r="Z158" s="340"/>
      <c r="AA158" s="340"/>
      <c r="AB158" s="341"/>
      <c r="AC158" s="347"/>
      <c r="AD158" s="348"/>
      <c r="AE158" s="348"/>
      <c r="AF158" s="348"/>
      <c r="AG158" s="349"/>
      <c r="AH158" s="43"/>
    </row>
    <row r="159" spans="2:34" ht="15" customHeight="1">
      <c r="B159" s="42"/>
      <c r="C159" s="336"/>
      <c r="D159" s="337"/>
      <c r="E159" s="337"/>
      <c r="F159" s="337"/>
      <c r="G159" s="337"/>
      <c r="H159" s="337"/>
      <c r="I159" s="337"/>
      <c r="J159" s="337"/>
      <c r="K159" s="337"/>
      <c r="L159" s="338"/>
      <c r="M159" s="339" t="s">
        <v>155</v>
      </c>
      <c r="N159" s="340"/>
      <c r="O159" s="340"/>
      <c r="P159" s="341"/>
      <c r="Q159" s="339" t="s">
        <v>156</v>
      </c>
      <c r="R159" s="340"/>
      <c r="S159" s="340"/>
      <c r="T159" s="340"/>
      <c r="U159" s="341"/>
      <c r="V159" s="347"/>
      <c r="W159" s="348"/>
      <c r="X159" s="349"/>
      <c r="Y159" s="664" t="s">
        <v>157</v>
      </c>
      <c r="Z159" s="665"/>
      <c r="AA159" s="665"/>
      <c r="AB159" s="665"/>
      <c r="AC159" s="665"/>
      <c r="AD159" s="665"/>
      <c r="AE159" s="665"/>
      <c r="AF159" s="665"/>
      <c r="AG159" s="666"/>
      <c r="AH159" s="43"/>
    </row>
    <row r="160" spans="2:34" ht="6.75" customHeight="1">
      <c r="B160" s="152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5"/>
      <c r="N160" s="155"/>
      <c r="O160" s="155"/>
      <c r="P160" s="155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4"/>
    </row>
    <row r="161" spans="2:34" ht="15" customHeight="1">
      <c r="B161" s="42"/>
      <c r="C161" s="343" t="s">
        <v>158</v>
      </c>
      <c r="D161" s="344"/>
      <c r="E161" s="344"/>
      <c r="F161" s="344"/>
      <c r="G161" s="344"/>
      <c r="H161" s="344"/>
      <c r="I161" s="344"/>
      <c r="J161" s="344"/>
      <c r="K161" s="344"/>
      <c r="L161" s="345"/>
      <c r="M161" s="346" t="s">
        <v>144</v>
      </c>
      <c r="N161" s="346"/>
      <c r="O161" s="346"/>
      <c r="P161" s="346"/>
      <c r="Q161" s="347"/>
      <c r="R161" s="348"/>
      <c r="S161" s="348"/>
      <c r="T161" s="348"/>
      <c r="U161" s="348"/>
      <c r="V161" s="348"/>
      <c r="W161" s="348"/>
      <c r="X161" s="349"/>
      <c r="Y161" s="339" t="s">
        <v>159</v>
      </c>
      <c r="Z161" s="340"/>
      <c r="AA161" s="340"/>
      <c r="AB161" s="341"/>
      <c r="AC161" s="347"/>
      <c r="AD161" s="348"/>
      <c r="AE161" s="348"/>
      <c r="AF161" s="348"/>
      <c r="AG161" s="349"/>
      <c r="AH161" s="43"/>
    </row>
    <row r="162" spans="2:34" ht="15" customHeight="1">
      <c r="B162" s="152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4"/>
    </row>
    <row r="163" spans="2:34" ht="15" customHeight="1">
      <c r="B163" s="42"/>
      <c r="C163" s="342" t="s">
        <v>160</v>
      </c>
      <c r="D163" s="342"/>
      <c r="E163" s="34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42"/>
      <c r="AH163" s="43"/>
    </row>
    <row r="164" spans="2:34" ht="15" customHeight="1">
      <c r="B164" s="42"/>
      <c r="C164" s="330" t="s">
        <v>161</v>
      </c>
      <c r="D164" s="331"/>
      <c r="E164" s="331"/>
      <c r="F164" s="331"/>
      <c r="G164" s="332"/>
      <c r="H164" s="156"/>
      <c r="I164" s="330" t="s">
        <v>162</v>
      </c>
      <c r="J164" s="331"/>
      <c r="K164" s="331"/>
      <c r="L164" s="331"/>
      <c r="M164" s="331"/>
      <c r="N164" s="332"/>
      <c r="O164" s="330"/>
      <c r="P164" s="332"/>
      <c r="Q164" s="141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42"/>
      <c r="AH164" s="43"/>
    </row>
    <row r="165" spans="2:34" ht="15" customHeight="1">
      <c r="B165" s="42"/>
      <c r="C165" s="330" t="s">
        <v>163</v>
      </c>
      <c r="D165" s="331"/>
      <c r="E165" s="331"/>
      <c r="F165" s="331"/>
      <c r="G165" s="332"/>
      <c r="H165" s="156"/>
      <c r="I165" s="330" t="s">
        <v>164</v>
      </c>
      <c r="J165" s="331"/>
      <c r="K165" s="331"/>
      <c r="L165" s="331"/>
      <c r="M165" s="331"/>
      <c r="N165" s="332"/>
      <c r="O165" s="330"/>
      <c r="P165" s="332"/>
      <c r="Q165" s="42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43"/>
      <c r="AH165" s="43"/>
    </row>
    <row r="166" spans="2:34" ht="15" customHeight="1">
      <c r="B166" s="42"/>
      <c r="C166" s="330" t="s">
        <v>165</v>
      </c>
      <c r="D166" s="331"/>
      <c r="E166" s="331"/>
      <c r="F166" s="331"/>
      <c r="G166" s="332"/>
      <c r="H166" s="156"/>
      <c r="I166" s="330" t="s">
        <v>166</v>
      </c>
      <c r="J166" s="331"/>
      <c r="K166" s="331"/>
      <c r="L166" s="331"/>
      <c r="M166" s="331"/>
      <c r="N166" s="332"/>
      <c r="O166" s="330"/>
      <c r="P166" s="332"/>
      <c r="Q166" s="42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43"/>
      <c r="AH166" s="43"/>
    </row>
    <row r="167" spans="2:34" ht="15" customHeight="1">
      <c r="B167" s="42"/>
      <c r="C167" s="330" t="s">
        <v>167</v>
      </c>
      <c r="D167" s="331"/>
      <c r="E167" s="331"/>
      <c r="F167" s="331"/>
      <c r="G167" s="332"/>
      <c r="H167" s="156"/>
      <c r="I167" s="330" t="s">
        <v>168</v>
      </c>
      <c r="J167" s="331"/>
      <c r="K167" s="331"/>
      <c r="L167" s="331"/>
      <c r="M167" s="331"/>
      <c r="N167" s="332"/>
      <c r="O167" s="330"/>
      <c r="P167" s="332"/>
      <c r="Q167" s="42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43"/>
      <c r="AH167" s="43"/>
    </row>
    <row r="168" spans="2:34" ht="15" customHeight="1">
      <c r="B168" s="42"/>
      <c r="C168" s="330" t="s">
        <v>169</v>
      </c>
      <c r="D168" s="331"/>
      <c r="E168" s="331"/>
      <c r="F168" s="331"/>
      <c r="G168" s="332"/>
      <c r="H168" s="156"/>
      <c r="I168" s="330" t="s">
        <v>170</v>
      </c>
      <c r="J168" s="331"/>
      <c r="K168" s="331"/>
      <c r="L168" s="331"/>
      <c r="M168" s="331"/>
      <c r="N168" s="332"/>
      <c r="O168" s="330"/>
      <c r="P168" s="332"/>
      <c r="Q168" s="42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43"/>
      <c r="AH168" s="43"/>
    </row>
    <row r="169" spans="2:34" ht="15" customHeight="1">
      <c r="B169" s="42"/>
      <c r="C169" s="330" t="s">
        <v>171</v>
      </c>
      <c r="D169" s="331"/>
      <c r="E169" s="331"/>
      <c r="F169" s="331"/>
      <c r="G169" s="332"/>
      <c r="H169" s="156"/>
      <c r="I169" s="330"/>
      <c r="J169" s="331"/>
      <c r="K169" s="331"/>
      <c r="L169" s="331"/>
      <c r="M169" s="331"/>
      <c r="N169" s="332"/>
      <c r="O169" s="330"/>
      <c r="P169" s="332"/>
      <c r="Q169" s="42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43"/>
      <c r="AH169" s="43"/>
    </row>
    <row r="170" spans="2:34" ht="15" customHeight="1">
      <c r="B170" s="42"/>
      <c r="C170" s="330"/>
      <c r="D170" s="331"/>
      <c r="E170" s="331"/>
      <c r="F170" s="331"/>
      <c r="G170" s="332"/>
      <c r="H170" s="156"/>
      <c r="I170" s="330"/>
      <c r="J170" s="331"/>
      <c r="K170" s="331"/>
      <c r="L170" s="331"/>
      <c r="M170" s="331"/>
      <c r="N170" s="332"/>
      <c r="O170" s="330"/>
      <c r="P170" s="332"/>
      <c r="Q170" s="158" t="s">
        <v>215</v>
      </c>
      <c r="R170" s="176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27"/>
      <c r="AH170" s="43"/>
    </row>
    <row r="171" spans="2:34" ht="15" customHeight="1">
      <c r="B171" s="42"/>
      <c r="C171" s="160" t="s">
        <v>172</v>
      </c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42"/>
      <c r="Q171" s="141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42"/>
      <c r="AH171" s="43"/>
    </row>
    <row r="172" spans="2:34" ht="15" customHeight="1">
      <c r="B172" s="42"/>
      <c r="C172" s="42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43"/>
      <c r="Q172" s="42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43"/>
      <c r="AH172" s="43"/>
    </row>
    <row r="173" spans="2:34" ht="15" customHeight="1">
      <c r="B173" s="42"/>
      <c r="C173" s="42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43"/>
      <c r="Q173" s="42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43"/>
      <c r="AH173" s="43"/>
    </row>
    <row r="174" spans="2:34" ht="15" customHeight="1">
      <c r="B174" s="42"/>
      <c r="C174" s="42"/>
      <c r="D174" s="151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43"/>
      <c r="Q174" s="42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43"/>
      <c r="AH174" s="43"/>
    </row>
    <row r="175" spans="2:34" ht="15" customHeight="1">
      <c r="B175" s="42"/>
      <c r="C175" s="42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43"/>
      <c r="Q175" s="42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43"/>
      <c r="AH175" s="43"/>
    </row>
    <row r="176" spans="2:34" ht="15" customHeight="1">
      <c r="B176" s="170"/>
      <c r="C176" s="42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43"/>
      <c r="Q176" s="42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43"/>
      <c r="AH176" s="43"/>
    </row>
    <row r="177" spans="1:34" ht="15" customHeight="1">
      <c r="B177" s="170"/>
      <c r="C177" s="42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43"/>
      <c r="Q177" s="42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43"/>
      <c r="AH177" s="43"/>
    </row>
    <row r="178" spans="1:34" ht="15" customHeight="1">
      <c r="A178" s="143"/>
      <c r="B178" s="170"/>
      <c r="C178" s="125"/>
      <c r="D178" s="159"/>
      <c r="E178" s="159"/>
      <c r="F178" s="159"/>
      <c r="G178" s="176"/>
      <c r="H178" s="159"/>
      <c r="I178" s="159"/>
      <c r="J178" s="159"/>
      <c r="K178" s="159"/>
      <c r="L178" s="159"/>
      <c r="M178" s="159"/>
      <c r="N178" s="159"/>
      <c r="O178" s="159"/>
      <c r="P178" s="127"/>
      <c r="Q178" s="125"/>
      <c r="R178" s="158" t="s">
        <v>173</v>
      </c>
      <c r="S178" s="158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27"/>
      <c r="AH178" s="43"/>
    </row>
    <row r="179" spans="1:34" ht="15" customHeight="1">
      <c r="A179" s="143"/>
      <c r="B179" s="125"/>
      <c r="C179" s="159"/>
      <c r="D179" s="159"/>
      <c r="E179" s="159"/>
      <c r="F179" s="159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27"/>
    </row>
    <row r="180" spans="1:34" ht="15" customHeight="1">
      <c r="AH180" s="143"/>
    </row>
    <row r="181" spans="1:34" ht="15" customHeight="1"/>
    <row r="182" spans="1:34" ht="15" customHeight="1"/>
    <row r="183" spans="1:34" ht="15" customHeight="1"/>
    <row r="184" spans="1:34" ht="15" customHeight="1"/>
    <row r="185" spans="1:34" ht="15" customHeight="1"/>
    <row r="186" spans="1:34" ht="15" customHeight="1"/>
    <row r="187" spans="1:34" ht="15" customHeight="1"/>
    <row r="188" spans="1:34" ht="15" customHeight="1"/>
    <row r="189" spans="1:34" ht="15" customHeight="1"/>
    <row r="190" spans="1:34" ht="15" customHeight="1"/>
    <row r="191" spans="1:34" ht="15" customHeight="1"/>
    <row r="192" spans="1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sheetProtection algorithmName="SHA-512" hashValue="1fxK/60gd8UBKQ6eXBgLutVda0JTZ7V17hqB3zU3y50+55msYfmbEb/Jf1DYx2oJqOPgzipvj6tu7N6nlm2pEg==" saltValue="OiMTuhN3j4tZCzQC/eFtgQ==" spinCount="100000" sheet="1" objects="1" scenarios="1"/>
  <mergeCells count="246">
    <mergeCell ref="Q158:U158"/>
    <mergeCell ref="AB153:AG153"/>
    <mergeCell ref="V154:AA154"/>
    <mergeCell ref="AB154:AG154"/>
    <mergeCell ref="V156:AA156"/>
    <mergeCell ref="AB156:AG156"/>
    <mergeCell ref="C148:L148"/>
    <mergeCell ref="M148:P148"/>
    <mergeCell ref="Q148:Y148"/>
    <mergeCell ref="C155:E155"/>
    <mergeCell ref="C154:E154"/>
    <mergeCell ref="C153:E153"/>
    <mergeCell ref="F153:K153"/>
    <mergeCell ref="L153:P153"/>
    <mergeCell ref="Q153:U153"/>
    <mergeCell ref="V153:AA153"/>
    <mergeCell ref="Z148:AG148"/>
    <mergeCell ref="C150:AG150"/>
    <mergeCell ref="C152:E152"/>
    <mergeCell ref="F152:K152"/>
    <mergeCell ref="L152:P152"/>
    <mergeCell ref="Q152:U152"/>
    <mergeCell ref="V152:AA152"/>
    <mergeCell ref="AB152:AG152"/>
    <mergeCell ref="I167:N167"/>
    <mergeCell ref="O167:P167"/>
    <mergeCell ref="I168:N168"/>
    <mergeCell ref="O168:P168"/>
    <mergeCell ref="AB155:AG155"/>
    <mergeCell ref="F154:K154"/>
    <mergeCell ref="L154:P154"/>
    <mergeCell ref="F155:K155"/>
    <mergeCell ref="V158:X158"/>
    <mergeCell ref="Y158:AB158"/>
    <mergeCell ref="AC158:AG158"/>
    <mergeCell ref="M159:P159"/>
    <mergeCell ref="Q159:U159"/>
    <mergeCell ref="V159:X159"/>
    <mergeCell ref="Y159:AG159"/>
    <mergeCell ref="F156:K156"/>
    <mergeCell ref="L156:P156"/>
    <mergeCell ref="Q156:U156"/>
    <mergeCell ref="L155:P155"/>
    <mergeCell ref="Q155:U155"/>
    <mergeCell ref="Q154:U154"/>
    <mergeCell ref="V155:AA155"/>
    <mergeCell ref="AC161:AG161"/>
    <mergeCell ref="M158:P158"/>
    <mergeCell ref="C141:L143"/>
    <mergeCell ref="M141:P141"/>
    <mergeCell ref="Q141:Y141"/>
    <mergeCell ref="Z141:AG141"/>
    <mergeCell ref="M142:P142"/>
    <mergeCell ref="Q142:Y142"/>
    <mergeCell ref="Z142:AG142"/>
    <mergeCell ref="M143:P143"/>
    <mergeCell ref="Q143:Y143"/>
    <mergeCell ref="Z143:AG143"/>
    <mergeCell ref="C145:L147"/>
    <mergeCell ref="M145:P145"/>
    <mergeCell ref="Q145:Y145"/>
    <mergeCell ref="Z145:AG145"/>
    <mergeCell ref="M146:P146"/>
    <mergeCell ref="Q146:Y146"/>
    <mergeCell ref="Z146:AG146"/>
    <mergeCell ref="M147:P147"/>
    <mergeCell ref="Q147:Y147"/>
    <mergeCell ref="Z147:AG147"/>
    <mergeCell ref="C138:P138"/>
    <mergeCell ref="Q138:Y138"/>
    <mergeCell ref="Z138:AG138"/>
    <mergeCell ref="C139:P139"/>
    <mergeCell ref="Q139:Y139"/>
    <mergeCell ref="Z139:AG139"/>
    <mergeCell ref="C136:P136"/>
    <mergeCell ref="C137:P137"/>
    <mergeCell ref="Q137:Y137"/>
    <mergeCell ref="Z137:AG137"/>
    <mergeCell ref="Q136:R136"/>
    <mergeCell ref="S136:Y136"/>
    <mergeCell ref="Z136:AA136"/>
    <mergeCell ref="AB136:AG136"/>
    <mergeCell ref="C70:AG70"/>
    <mergeCell ref="Q71:AG72"/>
    <mergeCell ref="E71:P71"/>
    <mergeCell ref="AA61:AG61"/>
    <mergeCell ref="Q135:Y135"/>
    <mergeCell ref="Z135:AG135"/>
    <mergeCell ref="C134:AG134"/>
    <mergeCell ref="C118:X119"/>
    <mergeCell ref="Z118:AG119"/>
    <mergeCell ref="AE121:AG122"/>
    <mergeCell ref="AE123:AG128"/>
    <mergeCell ref="C121:F123"/>
    <mergeCell ref="G121:X123"/>
    <mergeCell ref="Z121:AC122"/>
    <mergeCell ref="Z123:AC128"/>
    <mergeCell ref="C125:F128"/>
    <mergeCell ref="G125:X128"/>
    <mergeCell ref="C131:AG131"/>
    <mergeCell ref="C133:AG133"/>
    <mergeCell ref="C135:P135"/>
    <mergeCell ref="C64:I64"/>
    <mergeCell ref="Q64:Z66"/>
    <mergeCell ref="C62:I62"/>
    <mergeCell ref="G112:J112"/>
    <mergeCell ref="L112:Y112"/>
    <mergeCell ref="L114:Y114"/>
    <mergeCell ref="L115:Y115"/>
    <mergeCell ref="C117:X117"/>
    <mergeCell ref="Z117:AG117"/>
    <mergeCell ref="Q87:AG87"/>
    <mergeCell ref="C88:X91"/>
    <mergeCell ref="G82:J86"/>
    <mergeCell ref="C82:F86"/>
    <mergeCell ref="AC82:AG86"/>
    <mergeCell ref="C92:X99"/>
    <mergeCell ref="Z94:AG94"/>
    <mergeCell ref="R83:U86"/>
    <mergeCell ref="V82:AB86"/>
    <mergeCell ref="J64:P64"/>
    <mergeCell ref="C66:I66"/>
    <mergeCell ref="D52:I52"/>
    <mergeCell ref="Q59:Z59"/>
    <mergeCell ref="L48:U48"/>
    <mergeCell ref="C59:E59"/>
    <mergeCell ref="F59:I59"/>
    <mergeCell ref="V50:AG50"/>
    <mergeCell ref="AA59:AG59"/>
    <mergeCell ref="J66:P66"/>
    <mergeCell ref="J60:P60"/>
    <mergeCell ref="AA63:AG63"/>
    <mergeCell ref="Q63:Z63"/>
    <mergeCell ref="Q61:Z61"/>
    <mergeCell ref="AD51:AF51"/>
    <mergeCell ref="V48:AG48"/>
    <mergeCell ref="V54:AG54"/>
    <mergeCell ref="J52:P52"/>
    <mergeCell ref="Y52:AC52"/>
    <mergeCell ref="N54:U54"/>
    <mergeCell ref="C57:AG57"/>
    <mergeCell ref="D54:H54"/>
    <mergeCell ref="I54:M54"/>
    <mergeCell ref="C47:C54"/>
    <mergeCell ref="D50:P50"/>
    <mergeCell ref="D48:K48"/>
    <mergeCell ref="Q50:U50"/>
    <mergeCell ref="Q52:X52"/>
    <mergeCell ref="AD52:AF52"/>
    <mergeCell ref="C26:P27"/>
    <mergeCell ref="C34:C45"/>
    <mergeCell ref="C32:AG32"/>
    <mergeCell ref="D36:K36"/>
    <mergeCell ref="L36:U36"/>
    <mergeCell ref="V36:AG36"/>
    <mergeCell ref="D43:I43"/>
    <mergeCell ref="N45:U45"/>
    <mergeCell ref="V45:AG45"/>
    <mergeCell ref="D41:P41"/>
    <mergeCell ref="Q41:U41"/>
    <mergeCell ref="AD43:AG43"/>
    <mergeCell ref="Y43:AC43"/>
    <mergeCell ref="V41:AG41"/>
    <mergeCell ref="J43:P43"/>
    <mergeCell ref="Q43:X43"/>
    <mergeCell ref="D39:P39"/>
    <mergeCell ref="Q39:AG39"/>
    <mergeCell ref="D45:H45"/>
    <mergeCell ref="B1:AH1"/>
    <mergeCell ref="C21:P21"/>
    <mergeCell ref="B6:AH6"/>
    <mergeCell ref="B9:N9"/>
    <mergeCell ref="B8:N8"/>
    <mergeCell ref="Q8:AH9"/>
    <mergeCell ref="C17:X17"/>
    <mergeCell ref="Z17:AG17"/>
    <mergeCell ref="G12:J12"/>
    <mergeCell ref="L12:Y12"/>
    <mergeCell ref="C2:AG2"/>
    <mergeCell ref="L15:Y15"/>
    <mergeCell ref="C68:AG68"/>
    <mergeCell ref="J62:P62"/>
    <mergeCell ref="C60:E60"/>
    <mergeCell ref="F60:I60"/>
    <mergeCell ref="L14:Y14"/>
    <mergeCell ref="Z18:AG19"/>
    <mergeCell ref="R23:Z24"/>
    <mergeCell ref="R21:AG21"/>
    <mergeCell ref="AE23:AG24"/>
    <mergeCell ref="AA23:AD24"/>
    <mergeCell ref="C18:X19"/>
    <mergeCell ref="C22:P23"/>
    <mergeCell ref="C24:P25"/>
    <mergeCell ref="AA25:AD30"/>
    <mergeCell ref="C28:P30"/>
    <mergeCell ref="R28:U30"/>
    <mergeCell ref="I45:M45"/>
    <mergeCell ref="AE25:AG30"/>
    <mergeCell ref="V28:Z30"/>
    <mergeCell ref="R25:U27"/>
    <mergeCell ref="Q60:AG60"/>
    <mergeCell ref="Q62:AG62"/>
    <mergeCell ref="AA64:AG66"/>
    <mergeCell ref="V25:Z27"/>
    <mergeCell ref="C170:G170"/>
    <mergeCell ref="C169:G169"/>
    <mergeCell ref="C168:G168"/>
    <mergeCell ref="C167:G167"/>
    <mergeCell ref="C166:G166"/>
    <mergeCell ref="C165:G165"/>
    <mergeCell ref="C164:G164"/>
    <mergeCell ref="C158:L159"/>
    <mergeCell ref="C156:E156"/>
    <mergeCell ref="C163:AG163"/>
    <mergeCell ref="I164:N164"/>
    <mergeCell ref="O164:P164"/>
    <mergeCell ref="C161:L161"/>
    <mergeCell ref="M161:P161"/>
    <mergeCell ref="Q161:X161"/>
    <mergeCell ref="Y161:AB161"/>
    <mergeCell ref="I169:N169"/>
    <mergeCell ref="O169:P169"/>
    <mergeCell ref="I165:N165"/>
    <mergeCell ref="O165:P165"/>
    <mergeCell ref="I166:N166"/>
    <mergeCell ref="O166:P166"/>
    <mergeCell ref="I170:N170"/>
    <mergeCell ref="O170:P170"/>
    <mergeCell ref="C77:AG77"/>
    <mergeCell ref="AA73:AF74"/>
    <mergeCell ref="AC79:AG80"/>
    <mergeCell ref="E72:P72"/>
    <mergeCell ref="Z93:AG93"/>
    <mergeCell ref="K79:AB80"/>
    <mergeCell ref="K82:M86"/>
    <mergeCell ref="N82:Q86"/>
    <mergeCell ref="G79:J80"/>
    <mergeCell ref="C79:F80"/>
    <mergeCell ref="E75:F75"/>
    <mergeCell ref="I75:P75"/>
    <mergeCell ref="E73:P73"/>
    <mergeCell ref="C75:D75"/>
    <mergeCell ref="S73:V74"/>
    <mergeCell ref="W73:X74"/>
    <mergeCell ref="Y73:Z74"/>
    <mergeCell ref="E74:P74"/>
  </mergeCells>
  <phoneticPr fontId="24" type="noConversion"/>
  <conditionalFormatting sqref="O61 O63 H63:I63 J60 H61:I61 Q39:AG39 AC82:AG86 I75:P75 Q73:R75 E75:F75 S75:AF75 D45:AG45 C66:C67 E71:P74 D43:X43 D50:AG50 I54:AG54 AD52 D52:P52 D36:AG36 Q60 D41:AG41 H65:I65 O65 AG52">
    <cfRule type="expression" dxfId="17" priority="1" stopIfTrue="1">
      <formula>Blanco=TRUE</formula>
    </cfRule>
  </conditionalFormatting>
  <conditionalFormatting sqref="AE25:AG30 AA25 AE123:AG128">
    <cfRule type="expression" dxfId="16" priority="2" stopIfTrue="1">
      <formula>$L$15="40 Rallye de Ourense"</formula>
    </cfRule>
  </conditionalFormatting>
  <conditionalFormatting sqref="O9">
    <cfRule type="expression" dxfId="15" priority="3" stopIfTrue="1">
      <formula>Blanco=TRUE</formula>
    </cfRule>
  </conditionalFormatting>
  <conditionalFormatting sqref="B9 B8:O8">
    <cfRule type="expression" dxfId="14" priority="4" stopIfTrue="1">
      <formula>Blanco=TRUE</formula>
    </cfRule>
  </conditionalFormatting>
  <conditionalFormatting sqref="S73:AF74 C82 G82">
    <cfRule type="expression" dxfId="13" priority="5" stopIfTrue="1">
      <formula>Blanco=TRUE</formula>
    </cfRule>
    <cfRule type="cellIs" dxfId="12" priority="6" stopIfTrue="1" operator="equal">
      <formula>""</formula>
    </cfRule>
  </conditionalFormatting>
  <conditionalFormatting sqref="D39:P39 Y43:AG43 D48:AG48 Q52:AC52 C60 C62:I62 D54:H54 C64:I64 F60">
    <cfRule type="expression" dxfId="11" priority="12" stopIfTrue="1">
      <formula>Blanco=TRUE</formula>
    </cfRule>
    <cfRule type="expression" dxfId="10" priority="13" stopIfTrue="1">
      <formula>C39=""</formula>
    </cfRule>
  </conditionalFormatting>
  <conditionalFormatting sqref="Q64">
    <cfRule type="expression" dxfId="9" priority="14" stopIfTrue="1">
      <formula>Blanco=TRUE</formula>
    </cfRule>
    <cfRule type="expression" dxfId="8" priority="15" stopIfTrue="1">
      <formula>Grupo&gt;13</formula>
    </cfRule>
  </conditionalFormatting>
  <conditionalFormatting sqref="AA64">
    <cfRule type="expression" dxfId="7" priority="18" stopIfTrue="1">
      <formula>Blanco=TRUE</formula>
    </cfRule>
    <cfRule type="expression" dxfId="6" priority="19" stopIfTrue="1">
      <formula>Grupo&lt;14</formula>
    </cfRule>
    <cfRule type="expression" dxfId="5" priority="20" stopIfTrue="1">
      <formula>Grupo&lt;=14</formula>
    </cfRule>
  </conditionalFormatting>
  <conditionalFormatting sqref="J62:P62">
    <cfRule type="expression" dxfId="4" priority="21" stopIfTrue="1">
      <formula>Grupo&lt;&gt;10</formula>
    </cfRule>
    <cfRule type="cellIs" dxfId="3" priority="22" stopIfTrue="1" operator="equal">
      <formula>""</formula>
    </cfRule>
  </conditionalFormatting>
  <conditionalFormatting sqref="J66:P66">
    <cfRule type="expression" dxfId="2" priority="23" stopIfTrue="1">
      <formula>Grupo&lt;9</formula>
    </cfRule>
    <cfRule type="expression" dxfId="1" priority="24" stopIfTrue="1">
      <formula>Grupo&gt;10</formula>
    </cfRule>
    <cfRule type="expression" dxfId="0" priority="25" stopIfTrue="1">
      <formula>J66=""</formula>
    </cfRule>
  </conditionalFormatting>
  <dataValidations xWindow="787" yWindow="555" count="16">
    <dataValidation type="whole" allowBlank="1" showInputMessage="1" showErrorMessage="1" errorTitle="Cilindrada" error="Teclee un valor numérico comprendido entre 1 y 2000" sqref="C66:I66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d_Si el mismo comienza por ceros teclee primero ' _x000d_Ejemplo: para 0097 teclear '0097" sqref="S73 S75:V75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3 W75:X75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3 Y75:Z75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3 AA75:AF75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d_¡¡¡ ATENCIÓN !!! Dato a rellenar por el Organizador" sqref="AE25:AG30 AE123:AG128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d_¡¡¡ ATENCIÓN !!! Dato a rellenar por el Organizador" sqref="AA25:AD30 AD123:AD128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d_¡¡¡ ATENCIÓN !!! Dato a cubrir por el Organizador" sqref="V25:Z27" xr:uid="{00000000-0002-0000-0000-000007000000}"/>
    <dataValidation allowBlank="1" showInputMessage="1" showErrorMessage="1" promptTitle="Hora recepción inscripción" prompt="_x000d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7000" sqref="C64:I64" xr:uid="{00000000-0002-0000-0000-000009000000}">
      <formula1>1</formula1>
      <formula2>7001</formula2>
    </dataValidation>
    <dataValidation allowBlank="1" showInputMessage="1" showErrorMessage="1" promptTitle="Normas en Vigor Cascos" prompt="*Normas admitidas: FIA 8860-2004,FIA8860-2010_x000d_SNELL SAH2010, SNELL SA2010, SNELL SA2005, SNELL SA 2000, SFI 31.1,SFI 31.1A, SFI 31.2A, BS6658-85 TYPE A/FR, SNELL M2010, SNELL M 2005, SNELL M 2000_x000d_" sqref="Q141:AH141" xr:uid="{00000000-0002-0000-0000-00000A000000}"/>
    <dataValidation allowBlank="1" showInputMessage="1" showErrorMessage="1" promptTitle="Normas en Vigor Hans" prompt="* Normas Admitidas_x000d_FIA 8858-2002 _x000d_FIA 8858-2010" sqref="Q145:AH145 Q148:AH148" xr:uid="{00000000-0002-0000-0000-00000B000000}"/>
    <dataValidation allowBlank="1" showInputMessage="1" showErrorMessage="1" promptTitle="Ejemplo Homologacion" prompt="MIRAR EN LA ETIQUETA_x000d_EJEMPLO FIA D-107 T/98" sqref="F153:P153" xr:uid="{00000000-0002-0000-0000-00000C000000}"/>
    <dataValidation allowBlank="1" showInputMessage="1" showErrorMessage="1" promptTitle="MIRAR EN LA ETIQUETA" prompt="EJEMPLO_x000d_FIA 8855-1999" sqref="V153:AG153" xr:uid="{00000000-0002-0000-0000-00000D000000}"/>
    <dataValidation allowBlank="1" showInputMessage="1" showErrorMessage="1" promptTitle="MIRAR EN LA ETIQUETA" prompt="EJEMPLO_x000d_EXT.001.97" sqref="V158:X158" xr:uid="{00000000-0002-0000-0000-00000E000000}"/>
    <dataValidation allowBlank="1" showInputMessage="1" showErrorMessage="1" promptTitle="MIRAR ETIQUETA" prompt="EJEMPLO_x000d_FT3-1999" sqref="Q161:X161" xr:uid="{00000000-0002-0000-0000-00000F000000}"/>
  </dataValidations>
  <printOptions horizontalCentered="1"/>
  <pageMargins left="0.7" right="0.7" top="0.75" bottom="0.75" header="0.3" footer="0.3"/>
  <pageSetup paperSize="9" scale="81" fitToHeight="2" orientation="portrait" r:id="rId1"/>
  <rowBreaks count="2" manualBreakCount="2">
    <brk id="75" min="2" max="32" man="1"/>
    <brk id="110" max="16383" man="1"/>
  </rowBreaks>
  <cellWatches>
    <cellWatch r="Q149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Drop Down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heck Box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Option Butto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63</xdr:row>
                    <xdr:rowOff>0</xdr:rowOff>
                  </from>
                  <to>
                    <xdr:col>11</xdr:col>
                    <xdr:colOff>177800</xdr:colOff>
                    <xdr:row>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Option Butto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63</xdr:row>
                    <xdr:rowOff>0</xdr:rowOff>
                  </from>
                  <to>
                    <xdr:col>12</xdr:col>
                    <xdr:colOff>165100</xdr:colOff>
                    <xdr:row>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" name="Check Box 20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135</xdr:row>
                    <xdr:rowOff>165100</xdr:rowOff>
                  </from>
                  <to>
                    <xdr:col>28</xdr:col>
                    <xdr:colOff>101600</xdr:colOff>
                    <xdr:row>137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heck Box 20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135</xdr:row>
                    <xdr:rowOff>177800</xdr:rowOff>
                  </from>
                  <to>
                    <xdr:col>31</xdr:col>
                    <xdr:colOff>139700</xdr:colOff>
                    <xdr:row>137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" name="Check Box 205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136</xdr:row>
                    <xdr:rowOff>0</xdr:rowOff>
                  </from>
                  <to>
                    <xdr:col>23</xdr:col>
                    <xdr:colOff>127000</xdr:colOff>
                    <xdr:row>137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" name="Check Box 206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135</xdr:row>
                    <xdr:rowOff>177800</xdr:rowOff>
                  </from>
                  <to>
                    <xdr:col>21</xdr:col>
                    <xdr:colOff>25400</xdr:colOff>
                    <xdr:row>137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" name="Check Box 20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137</xdr:row>
                    <xdr:rowOff>0</xdr:rowOff>
                  </from>
                  <to>
                    <xdr:col>23</xdr:col>
                    <xdr:colOff>127000</xdr:colOff>
                    <xdr:row>138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3" name="Check Box 20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136</xdr:row>
                    <xdr:rowOff>177800</xdr:rowOff>
                  </from>
                  <to>
                    <xdr:col>21</xdr:col>
                    <xdr:colOff>25400</xdr:colOff>
                    <xdr:row>138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" name="Check Box 20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138</xdr:row>
                    <xdr:rowOff>0</xdr:rowOff>
                  </from>
                  <to>
                    <xdr:col>23</xdr:col>
                    <xdr:colOff>127000</xdr:colOff>
                    <xdr:row>139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5" name="Check Box 21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137</xdr:row>
                    <xdr:rowOff>177800</xdr:rowOff>
                  </from>
                  <to>
                    <xdr:col>21</xdr:col>
                    <xdr:colOff>25400</xdr:colOff>
                    <xdr:row>139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" name="Check Box 21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136</xdr:row>
                    <xdr:rowOff>165100</xdr:rowOff>
                  </from>
                  <to>
                    <xdr:col>28</xdr:col>
                    <xdr:colOff>101600</xdr:colOff>
                    <xdr:row>138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" name="Check Box 21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136</xdr:row>
                    <xdr:rowOff>177800</xdr:rowOff>
                  </from>
                  <to>
                    <xdr:col>31</xdr:col>
                    <xdr:colOff>139700</xdr:colOff>
                    <xdr:row>138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8" name="Check Box 21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137</xdr:row>
                    <xdr:rowOff>165100</xdr:rowOff>
                  </from>
                  <to>
                    <xdr:col>28</xdr:col>
                    <xdr:colOff>101600</xdr:colOff>
                    <xdr:row>139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" name="Check Box 21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137</xdr:row>
                    <xdr:rowOff>177800</xdr:rowOff>
                  </from>
                  <to>
                    <xdr:col>31</xdr:col>
                    <xdr:colOff>139700</xdr:colOff>
                    <xdr:row>139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" name="Drop Down 215">
              <controlPr defaultSize="0" print="0" autoLine="0" autoPict="0">
                <anchor moveWithCells="1">
                  <from>
                    <xdr:col>16</xdr:col>
                    <xdr:colOff>25400</xdr:colOff>
                    <xdr:row>59</xdr:row>
                    <xdr:rowOff>12700</xdr:rowOff>
                  </from>
                  <to>
                    <xdr:col>32</xdr:col>
                    <xdr:colOff>241300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Group Box 150">
              <controlPr defaultSize="0" print="0" autoFill="0" autoPict="0">
                <anchor moveWithCells="1" sizeWithCells="1">
                  <from>
                    <xdr:col>28</xdr:col>
                    <xdr:colOff>101600</xdr:colOff>
                    <xdr:row>82</xdr:row>
                    <xdr:rowOff>0</xdr:rowOff>
                  </from>
                  <to>
                    <xdr:col>32</xdr:col>
                    <xdr:colOff>114300</xdr:colOff>
                    <xdr:row>84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Option Button 151">
              <controlPr defaultSize="0" autoFill="0" autoLine="0" autoPict="0">
                <anchor moveWithCells="1" sizeWithCells="1">
                  <from>
                    <xdr:col>28</xdr:col>
                    <xdr:colOff>165100</xdr:colOff>
                    <xdr:row>82</xdr:row>
                    <xdr:rowOff>76200</xdr:rowOff>
                  </from>
                  <to>
                    <xdr:col>31</xdr:col>
                    <xdr:colOff>101600</xdr:colOff>
                    <xdr:row>83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3" name="Option Button 152">
              <controlPr defaultSize="0" autoFill="0" autoLine="0" autoPict="0">
                <anchor moveWithCells="1" sizeWithCells="1">
                  <from>
                    <xdr:col>28</xdr:col>
                    <xdr:colOff>165100</xdr:colOff>
                    <xdr:row>84</xdr:row>
                    <xdr:rowOff>25400</xdr:rowOff>
                  </from>
                  <to>
                    <xdr:col>31</xdr:col>
                    <xdr:colOff>292100</xdr:colOff>
                    <xdr:row>84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X78"/>
  <sheetViews>
    <sheetView zoomScale="153" zoomScaleNormal="153" zoomScalePageLayoutView="153" workbookViewId="0">
      <pane xSplit="1" topLeftCell="E1" activePane="topRight" state="frozen"/>
      <selection pane="topRight" activeCell="J9" sqref="J9"/>
    </sheetView>
  </sheetViews>
  <sheetFormatPr baseColWidth="10" defaultRowHeight="13"/>
  <cols>
    <col min="1" max="1" width="3.6640625" style="2" customWidth="1"/>
    <col min="2" max="2" width="44.6640625" style="1" customWidth="1"/>
    <col min="3" max="3" width="33.83203125" style="1" customWidth="1"/>
    <col min="4" max="4" width="30.33203125" style="1" customWidth="1"/>
    <col min="5" max="5" width="10" style="2" customWidth="1"/>
    <col min="6" max="6" width="22.1640625" style="1" customWidth="1"/>
    <col min="7" max="7" width="25.33203125" style="1" customWidth="1"/>
    <col min="8" max="9" width="13.6640625" style="2" customWidth="1"/>
    <col min="10" max="10" width="37.33203125" style="2" customWidth="1"/>
    <col min="11" max="11" width="15.6640625" customWidth="1"/>
    <col min="12" max="15" width="12.6640625" customWidth="1"/>
    <col min="16" max="16" width="16.5" style="50" customWidth="1"/>
    <col min="17" max="17" width="10.33203125" style="51" customWidth="1"/>
    <col min="18" max="18" width="27.1640625" style="50" customWidth="1"/>
    <col min="19" max="19" width="8.83203125" style="50" customWidth="1"/>
    <col min="20" max="20" width="11.1640625" bestFit="1" customWidth="1"/>
    <col min="23" max="23" width="12.33203125" bestFit="1" customWidth="1"/>
  </cols>
  <sheetData>
    <row r="1" spans="1:24" ht="30" customHeight="1">
      <c r="A1" s="668" t="s">
        <v>34</v>
      </c>
      <c r="B1" s="668"/>
      <c r="C1" s="668"/>
      <c r="D1" s="668"/>
      <c r="E1" s="668"/>
      <c r="F1" s="668"/>
      <c r="G1" s="668"/>
      <c r="H1" s="668"/>
      <c r="I1" s="668"/>
      <c r="J1" s="668"/>
      <c r="K1" s="669" t="s">
        <v>65</v>
      </c>
      <c r="L1" s="670"/>
      <c r="M1" s="671"/>
      <c r="N1" s="108"/>
      <c r="O1" s="108"/>
    </row>
    <row r="2" spans="1:24" s="3" customFormat="1" ht="18" customHeight="1">
      <c r="A2" s="184" t="s">
        <v>25</v>
      </c>
      <c r="B2" s="184" t="s">
        <v>26</v>
      </c>
      <c r="C2" s="184" t="s">
        <v>27</v>
      </c>
      <c r="D2" s="184" t="s">
        <v>2</v>
      </c>
      <c r="E2" s="184" t="s">
        <v>28</v>
      </c>
      <c r="F2" s="184" t="s">
        <v>21</v>
      </c>
      <c r="G2" s="184" t="s">
        <v>29</v>
      </c>
      <c r="H2" s="184" t="s">
        <v>18</v>
      </c>
      <c r="I2" s="184" t="s">
        <v>23</v>
      </c>
      <c r="J2" s="184" t="s">
        <v>30</v>
      </c>
      <c r="K2" s="184" t="s">
        <v>87</v>
      </c>
      <c r="L2" s="184" t="s">
        <v>88</v>
      </c>
      <c r="M2" s="4" t="s">
        <v>89</v>
      </c>
      <c r="N2" s="109"/>
      <c r="O2" s="109"/>
      <c r="P2" s="52"/>
      <c r="Q2" s="53"/>
      <c r="R2" s="52"/>
      <c r="S2" s="52"/>
    </row>
    <row r="3" spans="1:24" ht="16" customHeight="1">
      <c r="A3" s="89">
        <v>1</v>
      </c>
      <c r="B3" s="191" t="s">
        <v>291</v>
      </c>
      <c r="C3" s="191" t="s">
        <v>179</v>
      </c>
      <c r="D3" s="196" t="s">
        <v>183</v>
      </c>
      <c r="E3" s="192" t="s">
        <v>184</v>
      </c>
      <c r="F3" s="191" t="s">
        <v>185</v>
      </c>
      <c r="G3" s="191" t="s">
        <v>108</v>
      </c>
      <c r="H3" s="196" t="s">
        <v>186</v>
      </c>
      <c r="I3" s="197"/>
      <c r="J3" s="194" t="s">
        <v>188</v>
      </c>
      <c r="K3" s="198" t="s">
        <v>330</v>
      </c>
      <c r="L3" s="205">
        <v>43157</v>
      </c>
      <c r="M3" s="200"/>
      <c r="N3" s="110"/>
      <c r="O3" s="110"/>
      <c r="P3" s="50">
        <f>' Derechos de Inscripción '!C16</f>
        <v>6</v>
      </c>
      <c r="Q3" s="51" t="s">
        <v>39</v>
      </c>
    </row>
    <row r="4" spans="1:24" ht="16" customHeight="1">
      <c r="A4" s="2">
        <v>2</v>
      </c>
      <c r="B4" s="199" t="s">
        <v>292</v>
      </c>
      <c r="C4" s="199" t="s">
        <v>245</v>
      </c>
      <c r="D4" s="199" t="s">
        <v>246</v>
      </c>
      <c r="E4" s="199">
        <v>23680</v>
      </c>
      <c r="F4" s="191" t="s">
        <v>117</v>
      </c>
      <c r="G4" s="199" t="s">
        <v>119</v>
      </c>
      <c r="H4" s="199">
        <v>615050713</v>
      </c>
      <c r="I4" s="199">
        <v>953582704</v>
      </c>
      <c r="J4" s="199" t="s">
        <v>250</v>
      </c>
      <c r="K4" s="200" t="s">
        <v>329</v>
      </c>
      <c r="L4" s="206">
        <v>43220</v>
      </c>
      <c r="M4" s="200"/>
      <c r="N4" s="110"/>
      <c r="O4" s="110"/>
      <c r="P4" s="122">
        <v>1</v>
      </c>
      <c r="Q4" s="51" t="s">
        <v>40</v>
      </c>
      <c r="R4" s="50">
        <v>0</v>
      </c>
      <c r="T4" s="672" t="str">
        <f>IF(Blanco=TRUE,"¡¡¡ ATENCIÓN !!! DATOS OCULTOS","ESTADO NORMAL (Todos los datos visibles)")</f>
        <v>ESTADO NORMAL (Todos los datos visibles)</v>
      </c>
      <c r="U4" s="672"/>
      <c r="V4" s="672"/>
      <c r="W4" s="672"/>
      <c r="X4" s="672"/>
    </row>
    <row r="5" spans="1:24" ht="16" customHeight="1">
      <c r="A5" s="89">
        <v>3</v>
      </c>
      <c r="B5" s="191" t="s">
        <v>294</v>
      </c>
      <c r="C5" s="191" t="s">
        <v>237</v>
      </c>
      <c r="D5" s="196" t="s">
        <v>238</v>
      </c>
      <c r="E5" s="192" t="s">
        <v>239</v>
      </c>
      <c r="F5" s="191" t="s">
        <v>240</v>
      </c>
      <c r="G5" s="191" t="s">
        <v>187</v>
      </c>
      <c r="H5" s="193" t="s">
        <v>241</v>
      </c>
      <c r="I5" s="191"/>
      <c r="J5" s="194" t="s">
        <v>247</v>
      </c>
      <c r="K5" s="200" t="s">
        <v>331</v>
      </c>
      <c r="L5" s="206">
        <v>43248</v>
      </c>
      <c r="M5" s="200"/>
      <c r="N5" s="110"/>
      <c r="O5" s="110"/>
      <c r="P5" s="50" t="b">
        <v>0</v>
      </c>
      <c r="Q5" s="51" t="s">
        <v>36</v>
      </c>
      <c r="R5" s="50" t="b">
        <f>IF(Blanco=TRUE,FALSE,IF(Shakedown=TRUE,#N/A,FALSE))</f>
        <v>0</v>
      </c>
      <c r="T5" s="672" t="str">
        <f>IF(Blanco=TRUE,"Desactive la casilla para mostrarlos e imprimirlos","Active la casilla para imprimir un Boletín de Inscripción vacío")</f>
        <v>Active la casilla para imprimir un Boletín de Inscripción vacío</v>
      </c>
      <c r="U5" s="672"/>
      <c r="V5" s="672"/>
      <c r="W5" s="672"/>
      <c r="X5" s="672"/>
    </row>
    <row r="6" spans="1:24" ht="16" customHeight="1">
      <c r="A6" s="89">
        <v>4</v>
      </c>
      <c r="B6" s="191" t="s">
        <v>295</v>
      </c>
      <c r="C6" s="191" t="s">
        <v>217</v>
      </c>
      <c r="D6" s="191" t="s">
        <v>218</v>
      </c>
      <c r="E6" s="192" t="s">
        <v>219</v>
      </c>
      <c r="F6" s="191" t="s">
        <v>220</v>
      </c>
      <c r="G6" s="191" t="s">
        <v>221</v>
      </c>
      <c r="H6" s="201" t="s">
        <v>222</v>
      </c>
      <c r="I6" s="197"/>
      <c r="J6" s="215" t="s">
        <v>271</v>
      </c>
      <c r="K6" s="200" t="s">
        <v>332</v>
      </c>
      <c r="L6" s="206">
        <v>43231</v>
      </c>
      <c r="M6" s="200"/>
      <c r="N6" s="110"/>
      <c r="O6" s="110"/>
    </row>
    <row r="7" spans="1:24" ht="16" customHeight="1">
      <c r="A7" s="89">
        <v>5</v>
      </c>
      <c r="B7" s="199" t="s">
        <v>293</v>
      </c>
      <c r="C7" s="199" t="s">
        <v>248</v>
      </c>
      <c r="D7" s="190" t="s">
        <v>251</v>
      </c>
      <c r="E7" s="190">
        <v>29566</v>
      </c>
      <c r="F7" s="190" t="s">
        <v>252</v>
      </c>
      <c r="G7" s="190" t="s">
        <v>221</v>
      </c>
      <c r="H7" s="190" t="s">
        <v>253</v>
      </c>
      <c r="I7" s="190"/>
      <c r="J7" s="215" t="s">
        <v>289</v>
      </c>
      <c r="K7" s="203" t="s">
        <v>328</v>
      </c>
      <c r="L7" s="206">
        <v>43276</v>
      </c>
      <c r="M7" s="183"/>
      <c r="N7" s="110"/>
      <c r="O7" s="110"/>
      <c r="P7" s="50" t="b">
        <v>0</v>
      </c>
      <c r="Q7" s="51" t="s">
        <v>37</v>
      </c>
      <c r="R7" s="50" t="b">
        <f>IF(Blanco=TRUE,FALSE,IF(Ouvreur=TRUE,#N/A,FALSE))</f>
        <v>0</v>
      </c>
    </row>
    <row r="8" spans="1:24" ht="16" customHeight="1">
      <c r="A8" s="89">
        <v>6</v>
      </c>
      <c r="B8" s="191" t="s">
        <v>296</v>
      </c>
      <c r="C8" s="191" t="s">
        <v>341</v>
      </c>
      <c r="D8" s="196" t="s">
        <v>342</v>
      </c>
      <c r="E8" s="192" t="s">
        <v>343</v>
      </c>
      <c r="F8" s="191" t="s">
        <v>344</v>
      </c>
      <c r="G8" s="191" t="s">
        <v>116</v>
      </c>
      <c r="H8" s="196" t="s">
        <v>345</v>
      </c>
      <c r="I8" s="197"/>
      <c r="J8" s="227" t="s">
        <v>348</v>
      </c>
      <c r="K8" s="200" t="s">
        <v>333</v>
      </c>
      <c r="L8" s="206">
        <v>43290</v>
      </c>
      <c r="M8" s="200"/>
      <c r="N8" s="110"/>
      <c r="O8" s="110"/>
      <c r="P8" s="50" t="b">
        <v>0</v>
      </c>
      <c r="Q8" s="51" t="s">
        <v>38</v>
      </c>
      <c r="R8" s="50" t="b">
        <f>IF(Blanco=TRUE,FALSE,IF(Auxiliar=TRUE,#N/A,FALSE))</f>
        <v>0</v>
      </c>
    </row>
    <row r="9" spans="1:24" ht="16" customHeight="1">
      <c r="A9" s="89">
        <v>7</v>
      </c>
      <c r="B9" s="191" t="s">
        <v>298</v>
      </c>
      <c r="C9" s="191" t="s">
        <v>180</v>
      </c>
      <c r="D9" s="191" t="s">
        <v>189</v>
      </c>
      <c r="E9" s="192" t="s">
        <v>190</v>
      </c>
      <c r="F9" s="191" t="s">
        <v>117</v>
      </c>
      <c r="G9" s="191" t="s">
        <v>119</v>
      </c>
      <c r="H9" s="202" t="s">
        <v>191</v>
      </c>
      <c r="I9" s="202" t="s">
        <v>234</v>
      </c>
      <c r="J9" s="194" t="s">
        <v>192</v>
      </c>
      <c r="K9" s="200" t="s">
        <v>335</v>
      </c>
      <c r="L9" s="206">
        <v>43339</v>
      </c>
      <c r="M9" s="211"/>
      <c r="N9" s="90"/>
      <c r="O9" s="90"/>
      <c r="P9" s="50" t="b">
        <v>0</v>
      </c>
      <c r="Q9" s="51" t="s">
        <v>60</v>
      </c>
      <c r="R9" s="50" t="b">
        <f>IF(Blanco=TRUE,FALSE,IF(Trofeo7=TRUE,#N/A,FALSE))</f>
        <v>0</v>
      </c>
    </row>
    <row r="10" spans="1:24" ht="16" customHeight="1">
      <c r="A10" s="2">
        <v>8</v>
      </c>
      <c r="B10" s="199" t="s">
        <v>297</v>
      </c>
      <c r="C10" s="208" t="s">
        <v>258</v>
      </c>
      <c r="D10" s="208" t="s">
        <v>259</v>
      </c>
      <c r="E10" s="208">
        <v>4700</v>
      </c>
      <c r="F10" s="208" t="s">
        <v>260</v>
      </c>
      <c r="G10" s="208" t="s">
        <v>120</v>
      </c>
      <c r="H10" s="208">
        <v>606430525</v>
      </c>
      <c r="I10" s="208"/>
      <c r="J10" s="209" t="s">
        <v>261</v>
      </c>
      <c r="K10" s="200" t="s">
        <v>334</v>
      </c>
      <c r="L10" s="206">
        <v>43360</v>
      </c>
      <c r="M10" s="200"/>
      <c r="N10" s="90"/>
      <c r="O10" s="90"/>
      <c r="P10" s="50" t="b">
        <v>0</v>
      </c>
      <c r="Q10" s="51" t="s">
        <v>61</v>
      </c>
      <c r="R10" s="50" t="b">
        <f>IF(Blanco=TRUE,FALSE,IF(Trofeo8=TRUE,#N/A,FALSE))</f>
        <v>0</v>
      </c>
    </row>
    <row r="11" spans="1:24" ht="16" customHeight="1">
      <c r="A11" s="89">
        <v>9</v>
      </c>
      <c r="B11" s="191" t="s">
        <v>299</v>
      </c>
      <c r="C11" s="191" t="s">
        <v>179</v>
      </c>
      <c r="D11" s="196" t="s">
        <v>183</v>
      </c>
      <c r="E11" s="192" t="s">
        <v>184</v>
      </c>
      <c r="F11" s="191" t="s">
        <v>185</v>
      </c>
      <c r="G11" s="191" t="s">
        <v>108</v>
      </c>
      <c r="H11" s="196" t="s">
        <v>186</v>
      </c>
      <c r="I11" s="197"/>
      <c r="J11" s="194" t="s">
        <v>188</v>
      </c>
      <c r="K11" s="200" t="s">
        <v>336</v>
      </c>
      <c r="L11" s="206">
        <v>43374</v>
      </c>
      <c r="M11" s="200"/>
      <c r="N11" s="90"/>
      <c r="O11" s="90"/>
      <c r="P11" s="50" t="b">
        <v>0</v>
      </c>
      <c r="Q11" s="51" t="s">
        <v>62</v>
      </c>
      <c r="R11" s="50" t="b">
        <f>IF(Blanco=TRUE,FALSE,IF(Trofeo9=TRUE,#N/A,FALSE))</f>
        <v>0</v>
      </c>
    </row>
    <row r="12" spans="1:24" ht="16" customHeight="1">
      <c r="A12" s="2">
        <v>10</v>
      </c>
      <c r="B12" s="191" t="s">
        <v>300</v>
      </c>
      <c r="C12" s="191" t="s">
        <v>287</v>
      </c>
      <c r="D12" s="191" t="s">
        <v>288</v>
      </c>
      <c r="E12" s="204" t="s">
        <v>181</v>
      </c>
      <c r="F12" s="191" t="s">
        <v>118</v>
      </c>
      <c r="G12" s="191" t="s">
        <v>120</v>
      </c>
      <c r="H12" s="204">
        <v>678313106</v>
      </c>
      <c r="I12" s="204"/>
      <c r="J12" s="194" t="s">
        <v>182</v>
      </c>
      <c r="K12" s="200" t="s">
        <v>337</v>
      </c>
      <c r="L12" s="206">
        <v>43395</v>
      </c>
      <c r="M12" s="200"/>
      <c r="N12" s="90"/>
      <c r="O12" s="90"/>
      <c r="P12" s="50" t="b">
        <v>0</v>
      </c>
      <c r="Q12" s="51" t="s">
        <v>63</v>
      </c>
      <c r="R12" s="50" t="b">
        <f>IF(Blanco=TRUE,FALSE,IF(Trofeo10=TRUE,#N/A,FALSE))</f>
        <v>0</v>
      </c>
    </row>
    <row r="13" spans="1:24" ht="15">
      <c r="A13" s="2">
        <v>11</v>
      </c>
      <c r="B13" s="199" t="s">
        <v>301</v>
      </c>
      <c r="C13" s="191" t="s">
        <v>179</v>
      </c>
      <c r="D13" s="196" t="s">
        <v>183</v>
      </c>
      <c r="E13" s="192" t="s">
        <v>184</v>
      </c>
      <c r="F13" s="191" t="s">
        <v>185</v>
      </c>
      <c r="G13" s="191" t="s">
        <v>108</v>
      </c>
      <c r="H13" s="196" t="s">
        <v>186</v>
      </c>
      <c r="I13" s="197"/>
      <c r="J13" s="194" t="s">
        <v>188</v>
      </c>
      <c r="K13" s="200" t="s">
        <v>338</v>
      </c>
      <c r="L13" s="206">
        <v>43409</v>
      </c>
      <c r="M13" s="200"/>
      <c r="P13" s="50" t="b">
        <v>0</v>
      </c>
      <c r="Q13" s="51" t="s">
        <v>41</v>
      </c>
      <c r="R13" s="50" t="b">
        <f>IF(Blanco=TRUE,FALSE,IF(España=TRUE,#N/A,FALSE))</f>
        <v>0</v>
      </c>
    </row>
    <row r="14" spans="1:24" ht="15">
      <c r="A14" s="2">
        <v>12</v>
      </c>
      <c r="B14" s="191" t="s">
        <v>302</v>
      </c>
      <c r="C14" s="191" t="s">
        <v>254</v>
      </c>
      <c r="D14" s="207" t="s">
        <v>255</v>
      </c>
      <c r="E14" s="192" t="s">
        <v>256</v>
      </c>
      <c r="F14" s="191" t="s">
        <v>257</v>
      </c>
      <c r="G14" s="191" t="s">
        <v>187</v>
      </c>
      <c r="H14" s="207">
        <v>610016535</v>
      </c>
      <c r="I14" s="197"/>
      <c r="J14" s="223" t="s">
        <v>290</v>
      </c>
      <c r="K14" s="200" t="s">
        <v>339</v>
      </c>
      <c r="L14" s="206">
        <v>43423</v>
      </c>
      <c r="M14" s="200"/>
      <c r="P14" s="50" t="b">
        <v>0</v>
      </c>
      <c r="Q14" s="51" t="s">
        <v>42</v>
      </c>
      <c r="R14" s="50" t="b">
        <f>IF(Blanco=TRUE,FALSE,IF(Autonomico=TRUE,#N/A,FALSE))</f>
        <v>0</v>
      </c>
    </row>
    <row r="15" spans="1:24" ht="15">
      <c r="A15" s="2">
        <v>13</v>
      </c>
      <c r="M15" s="200"/>
      <c r="P15" s="50" t="b">
        <v>0</v>
      </c>
      <c r="Q15" s="51" t="s">
        <v>43</v>
      </c>
      <c r="R15" s="50" t="b">
        <f>IF(Blanco=TRUE,FALSE,IF(Clasicos=TRUE,#N/A,FALSE))</f>
        <v>0</v>
      </c>
    </row>
    <row r="16" spans="1:24" ht="15">
      <c r="A16" s="2">
        <v>14</v>
      </c>
      <c r="M16" s="200"/>
      <c r="P16" s="122" t="b">
        <v>0</v>
      </c>
      <c r="Q16" s="51" t="s">
        <v>54</v>
      </c>
    </row>
    <row r="17" spans="1:24" ht="15">
      <c r="A17" s="89"/>
      <c r="L17" s="206"/>
      <c r="P17" s="50" t="b">
        <v>0</v>
      </c>
      <c r="Q17" s="51" t="s">
        <v>64</v>
      </c>
      <c r="R17" s="50" t="str">
        <f>IF(IVA=TRUE,16/100,"")</f>
        <v/>
      </c>
    </row>
    <row r="18" spans="1:24">
      <c r="A18" s="89"/>
      <c r="P18" s="50">
        <v>2</v>
      </c>
      <c r="Q18" s="51" t="s">
        <v>44</v>
      </c>
    </row>
    <row r="19" spans="1:24" ht="15">
      <c r="A19" s="89"/>
      <c r="B19" s="191"/>
      <c r="C19" s="191"/>
      <c r="D19" s="191"/>
      <c r="E19" s="192"/>
      <c r="F19" s="191"/>
      <c r="G19" s="191"/>
      <c r="H19" s="193"/>
      <c r="I19" s="191"/>
      <c r="J19" s="194"/>
      <c r="K19" s="195"/>
      <c r="L19" s="195"/>
    </row>
    <row r="20" spans="1:24">
      <c r="M20" s="183"/>
      <c r="P20" s="50">
        <v>1</v>
      </c>
      <c r="Q20" s="51">
        <v>1</v>
      </c>
      <c r="R20" s="50" t="s">
        <v>93</v>
      </c>
      <c r="T20" t="s">
        <v>98</v>
      </c>
    </row>
    <row r="21" spans="1:24">
      <c r="M21" s="183"/>
      <c r="Q21" s="51">
        <v>2</v>
      </c>
      <c r="R21" s="50" t="s">
        <v>94</v>
      </c>
      <c r="T21" t="s">
        <v>99</v>
      </c>
    </row>
    <row r="22" spans="1:24" ht="15">
      <c r="B22" s="191"/>
      <c r="C22" s="191"/>
      <c r="D22" s="196"/>
      <c r="E22" s="192"/>
      <c r="F22" s="191"/>
      <c r="G22" s="191"/>
      <c r="H22" s="193"/>
      <c r="I22" s="191"/>
      <c r="J22" s="194"/>
      <c r="K22" s="198"/>
      <c r="L22" s="198"/>
      <c r="M22" s="183"/>
      <c r="Q22" s="51">
        <v>3</v>
      </c>
      <c r="R22" s="50" t="s">
        <v>95</v>
      </c>
      <c r="T22" t="s">
        <v>100</v>
      </c>
    </row>
    <row r="23" spans="1:24" ht="15">
      <c r="B23" s="191"/>
      <c r="C23" s="191"/>
      <c r="D23" s="196"/>
      <c r="E23" s="192"/>
      <c r="F23" s="191"/>
      <c r="G23" s="191"/>
      <c r="H23" s="196"/>
      <c r="I23" s="197"/>
      <c r="J23" s="194"/>
      <c r="K23" s="198"/>
      <c r="L23" s="205"/>
      <c r="M23" s="183"/>
      <c r="Q23" s="51">
        <v>4</v>
      </c>
      <c r="R23" s="50" t="s">
        <v>96</v>
      </c>
      <c r="T23" t="s">
        <v>101</v>
      </c>
    </row>
    <row r="24" spans="1:24" ht="15">
      <c r="B24" s="199"/>
      <c r="C24" s="199"/>
      <c r="D24" s="199"/>
      <c r="E24" s="199"/>
      <c r="F24" s="191"/>
      <c r="G24" s="199"/>
      <c r="H24" s="199"/>
      <c r="I24" s="199"/>
      <c r="J24" s="199"/>
      <c r="K24" s="200"/>
      <c r="L24" s="206"/>
      <c r="M24" s="183"/>
      <c r="Q24" s="51">
        <v>5</v>
      </c>
      <c r="R24" s="50" t="s">
        <v>97</v>
      </c>
      <c r="T24" t="s">
        <v>102</v>
      </c>
    </row>
    <row r="25" spans="1:24" ht="15">
      <c r="B25" s="199"/>
      <c r="C25" s="199"/>
      <c r="D25" s="190"/>
      <c r="E25" s="190"/>
      <c r="F25" s="190"/>
      <c r="G25" s="190"/>
      <c r="H25" s="190"/>
      <c r="I25" s="190"/>
      <c r="J25" s="215"/>
      <c r="K25" s="203"/>
      <c r="L25" s="206"/>
      <c r="M25" s="183"/>
    </row>
    <row r="26" spans="1:24" ht="15">
      <c r="B26" s="191"/>
      <c r="C26" s="191"/>
      <c r="D26" s="196"/>
      <c r="E26" s="192"/>
      <c r="F26" s="191"/>
      <c r="G26" s="191"/>
      <c r="H26" s="193"/>
      <c r="I26" s="191"/>
      <c r="J26" s="194"/>
      <c r="K26" s="200"/>
      <c r="L26" s="206"/>
      <c r="M26" s="90"/>
    </row>
    <row r="27" spans="1:24" ht="15">
      <c r="B27" s="191"/>
      <c r="C27" s="191"/>
      <c r="D27" s="191"/>
      <c r="E27" s="192"/>
      <c r="F27" s="191"/>
      <c r="G27" s="191"/>
      <c r="H27" s="201"/>
      <c r="I27" s="197"/>
      <c r="J27" s="215"/>
      <c r="K27" s="200"/>
      <c r="L27" s="206"/>
      <c r="M27" s="90"/>
      <c r="N27" s="114">
        <v>2</v>
      </c>
      <c r="O27" s="114" t="s">
        <v>123</v>
      </c>
      <c r="P27" s="114"/>
      <c r="Q27" s="132"/>
      <c r="R27" s="133" t="s">
        <v>14</v>
      </c>
      <c r="S27" s="133"/>
      <c r="T27" s="50"/>
    </row>
    <row r="28" spans="1:24" ht="15">
      <c r="B28" s="191"/>
      <c r="C28" s="191"/>
      <c r="D28" s="196"/>
      <c r="E28" s="192"/>
      <c r="F28" s="191"/>
      <c r="G28" s="191"/>
      <c r="H28" s="196"/>
      <c r="I28" s="197"/>
      <c r="J28" s="194"/>
      <c r="K28" s="200"/>
      <c r="L28" s="206"/>
      <c r="M28" s="90"/>
      <c r="N28" s="123"/>
      <c r="O28" s="121"/>
      <c r="P28" s="123"/>
      <c r="Q28" s="132">
        <v>1</v>
      </c>
      <c r="R28" s="133" t="s">
        <v>114</v>
      </c>
      <c r="S28" s="133" t="s">
        <v>35</v>
      </c>
      <c r="T28" s="86" t="s">
        <v>35</v>
      </c>
    </row>
    <row r="29" spans="1:24" ht="15">
      <c r="B29" s="199"/>
      <c r="C29" s="208"/>
      <c r="D29" s="208"/>
      <c r="E29" s="208"/>
      <c r="F29" s="208"/>
      <c r="G29" s="208"/>
      <c r="H29" s="208"/>
      <c r="I29" s="208"/>
      <c r="J29" s="209"/>
      <c r="K29" s="200"/>
      <c r="L29" s="206"/>
      <c r="M29" s="90"/>
      <c r="N29" s="123"/>
      <c r="O29" s="121"/>
      <c r="P29" s="123"/>
      <c r="Q29" s="132">
        <v>2</v>
      </c>
      <c r="R29" s="133" t="s">
        <v>266</v>
      </c>
      <c r="S29" s="133" t="s">
        <v>269</v>
      </c>
      <c r="T29" s="86" t="s">
        <v>231</v>
      </c>
      <c r="V29" s="175" t="s">
        <v>196</v>
      </c>
      <c r="W29" s="131">
        <v>1</v>
      </c>
      <c r="X29" s="134"/>
    </row>
    <row r="30" spans="1:24" ht="15">
      <c r="B30" s="191"/>
      <c r="C30" s="191"/>
      <c r="D30" s="191"/>
      <c r="E30" s="192"/>
      <c r="F30" s="191"/>
      <c r="G30" s="191"/>
      <c r="H30" s="202"/>
      <c r="I30" s="202"/>
      <c r="J30" s="194"/>
      <c r="K30" s="200"/>
      <c r="L30" s="206"/>
      <c r="P30" s="115" t="s">
        <v>14</v>
      </c>
      <c r="Q30" s="132">
        <v>3</v>
      </c>
      <c r="R30" s="133" t="s">
        <v>267</v>
      </c>
      <c r="S30" s="133" t="s">
        <v>113</v>
      </c>
      <c r="T30" s="86" t="str">
        <f>IF(cc&lt;=1400,"AGRUPACIÓN I",IF(cc&lt;=1600,"AGRUPACIÓN I",IF(cc&lt;=2000,"AGRUPACIÓN II","AGRUPACIÓN III")))</f>
        <v>AGRUPACIÓN I</v>
      </c>
      <c r="V30" s="134">
        <v>1</v>
      </c>
      <c r="W30" s="134" t="s">
        <v>197</v>
      </c>
      <c r="X30" s="131"/>
    </row>
    <row r="31" spans="1:24" ht="15">
      <c r="B31" s="191"/>
      <c r="C31" s="191"/>
      <c r="D31" s="196"/>
      <c r="E31" s="192"/>
      <c r="F31" s="191"/>
      <c r="G31" s="191"/>
      <c r="H31" s="196"/>
      <c r="I31" s="197"/>
      <c r="J31" s="194"/>
      <c r="K31" s="200"/>
      <c r="L31" s="206"/>
      <c r="P31" s="120">
        <v>14</v>
      </c>
      <c r="Q31" s="132">
        <v>4</v>
      </c>
      <c r="R31" s="133" t="s">
        <v>268</v>
      </c>
      <c r="S31" s="133" t="s">
        <v>112</v>
      </c>
      <c r="T31" s="86" t="str">
        <f>IF(cc&lt;=2000,"AGRUPACIÓN I","AGRUPACIÓN II")</f>
        <v>AGRUPACIÓN I</v>
      </c>
      <c r="V31" s="134">
        <v>2</v>
      </c>
      <c r="W31" s="134" t="s">
        <v>198</v>
      </c>
      <c r="X31" s="134" t="s">
        <v>113</v>
      </c>
    </row>
    <row r="32" spans="1:24" ht="15">
      <c r="B32" s="191"/>
      <c r="C32" s="191"/>
      <c r="D32" s="191"/>
      <c r="E32" s="204"/>
      <c r="F32" s="191"/>
      <c r="G32" s="191"/>
      <c r="H32" s="204"/>
      <c r="I32" s="204"/>
      <c r="J32" s="194"/>
      <c r="K32" s="200"/>
      <c r="L32" s="206"/>
      <c r="Q32" s="132">
        <v>5</v>
      </c>
      <c r="R32" s="133" t="s">
        <v>109</v>
      </c>
      <c r="S32" s="133" t="s">
        <v>111</v>
      </c>
      <c r="T32" s="86" t="str">
        <f>IF(cc&lt;=1600,"AGRUPACIÓN I",IF(cc&lt;=2800,"AGRUPACIÓN II","AGRUPACIÓN III"))</f>
        <v>AGRUPACIÓN I</v>
      </c>
      <c r="V32" s="134">
        <v>3</v>
      </c>
      <c r="W32" s="134" t="s">
        <v>199</v>
      </c>
      <c r="X32" s="134" t="s">
        <v>112</v>
      </c>
    </row>
    <row r="33" spans="1:24" ht="15">
      <c r="B33" s="199"/>
      <c r="C33" s="191"/>
      <c r="D33" s="196"/>
      <c r="E33" s="192"/>
      <c r="F33" s="191"/>
      <c r="G33" s="191"/>
      <c r="H33" s="196"/>
      <c r="I33" s="197"/>
      <c r="J33" s="194"/>
      <c r="K33" s="200"/>
      <c r="L33" s="206"/>
      <c r="Q33" s="132">
        <v>6</v>
      </c>
      <c r="R33" s="133" t="s">
        <v>262</v>
      </c>
      <c r="S33" s="133" t="s">
        <v>228</v>
      </c>
      <c r="T33" s="86" t="s">
        <v>232</v>
      </c>
      <c r="V33" s="134">
        <v>4</v>
      </c>
      <c r="W33" s="134" t="s">
        <v>200</v>
      </c>
      <c r="X33" s="134" t="s">
        <v>201</v>
      </c>
    </row>
    <row r="34" spans="1:24" ht="15">
      <c r="B34" s="191"/>
      <c r="C34" s="191"/>
      <c r="D34" s="207"/>
      <c r="E34" s="192"/>
      <c r="F34" s="191"/>
      <c r="G34" s="191"/>
      <c r="H34" s="207"/>
      <c r="I34" s="197"/>
      <c r="J34" s="223"/>
      <c r="K34" s="200"/>
      <c r="L34" s="206"/>
      <c r="P34" s="130" t="s">
        <v>124</v>
      </c>
      <c r="Q34" s="132">
        <v>7</v>
      </c>
      <c r="R34" s="133" t="s">
        <v>310</v>
      </c>
      <c r="S34" s="133" t="s">
        <v>270</v>
      </c>
      <c r="T34" s="86" t="s">
        <v>232</v>
      </c>
      <c r="V34" s="134">
        <v>5</v>
      </c>
      <c r="W34" s="134" t="s">
        <v>202</v>
      </c>
      <c r="X34" s="134" t="s">
        <v>203</v>
      </c>
    </row>
    <row r="35" spans="1:24">
      <c r="P35" s="134">
        <f>IF(cc&lt;=1000,1,(IF(cc&lt;=1300,2,(IF(cc&lt;=1001,3,IF(cc&lt;=1600,4,IF(cc&lt;=2000,5,IF(cc&lt;=2800,6,7))))))))</f>
        <v>1</v>
      </c>
      <c r="Q35" s="132">
        <v>8</v>
      </c>
      <c r="R35" s="133" t="s">
        <v>309</v>
      </c>
      <c r="S35" s="133" t="s">
        <v>110</v>
      </c>
      <c r="T35" s="86" t="s">
        <v>233</v>
      </c>
      <c r="V35" s="134">
        <v>6</v>
      </c>
      <c r="W35" s="134" t="s">
        <v>204</v>
      </c>
      <c r="X35" s="134" t="s">
        <v>98</v>
      </c>
    </row>
    <row r="36" spans="1:24">
      <c r="P36" s="130" t="s">
        <v>136</v>
      </c>
      <c r="Q36" s="132">
        <v>9</v>
      </c>
      <c r="R36" s="133" t="s">
        <v>303</v>
      </c>
      <c r="S36" s="133" t="s">
        <v>230</v>
      </c>
      <c r="T36" s="86" t="s">
        <v>233</v>
      </c>
      <c r="V36" s="134">
        <v>7</v>
      </c>
      <c r="W36" s="134" t="s">
        <v>205</v>
      </c>
      <c r="X36" s="134" t="s">
        <v>99</v>
      </c>
    </row>
    <row r="37" spans="1:24">
      <c r="P37" s="134">
        <f>IF(cc&lt;=1600,2,IF(cc&lt;=2000,3,4))</f>
        <v>2</v>
      </c>
      <c r="Q37" s="132">
        <v>10</v>
      </c>
      <c r="R37" s="133" t="s">
        <v>304</v>
      </c>
      <c r="S37" s="133" t="s">
        <v>305</v>
      </c>
      <c r="T37" s="86" t="s">
        <v>308</v>
      </c>
      <c r="V37" s="134">
        <v>8</v>
      </c>
      <c r="W37" s="134" t="s">
        <v>206</v>
      </c>
      <c r="X37" s="134" t="s">
        <v>101</v>
      </c>
    </row>
    <row r="38" spans="1:24">
      <c r="P38" s="131" t="s">
        <v>135</v>
      </c>
      <c r="Q38" s="132">
        <v>11</v>
      </c>
      <c r="R38" s="182" t="s">
        <v>311</v>
      </c>
      <c r="S38" s="182" t="s">
        <v>306</v>
      </c>
      <c r="T38" s="86" t="s">
        <v>307</v>
      </c>
      <c r="V38" s="134">
        <v>9</v>
      </c>
      <c r="W38" s="134" t="s">
        <v>207</v>
      </c>
      <c r="X38" s="134" t="s">
        <v>125</v>
      </c>
    </row>
    <row r="39" spans="1:24">
      <c r="P39" s="131" t="e">
        <f>VLOOKUP(Grupo,$P$53:$V$65,MATCH(DIVISION,$P$52:$W$52,0),0)</f>
        <v>#N/A</v>
      </c>
      <c r="Q39" s="132">
        <v>12</v>
      </c>
      <c r="R39" s="133" t="s">
        <v>318</v>
      </c>
      <c r="S39" s="133" t="s">
        <v>325</v>
      </c>
      <c r="T39" s="86" t="str">
        <f>IF(cc&lt;=1600,"AGRUPACIÓN IV",IF(cc&lt;=1601,"AGRUPACIÓN V",IF(cc&lt;=2001,"AGRUPACIÓN VI","AGRUPACIÓN IV")))</f>
        <v>AGRUPACIÓN IV</v>
      </c>
      <c r="V39" s="134">
        <v>10</v>
      </c>
      <c r="W39" s="134" t="s">
        <v>208</v>
      </c>
      <c r="X39" s="134" t="s">
        <v>126</v>
      </c>
    </row>
    <row r="40" spans="1:24">
      <c r="P40" s="50" t="s">
        <v>229</v>
      </c>
      <c r="Q40" s="132">
        <v>13</v>
      </c>
      <c r="R40" s="133" t="s">
        <v>319</v>
      </c>
      <c r="S40" s="133" t="s">
        <v>326</v>
      </c>
      <c r="T40" s="86" t="s">
        <v>320</v>
      </c>
      <c r="U40" s="50"/>
      <c r="V40" s="50"/>
    </row>
    <row r="41" spans="1:24">
      <c r="N41" t="s">
        <v>134</v>
      </c>
      <c r="P41" s="50" t="str">
        <f>IF(cc&lt;=1000,"XVI",IF(cc&lt;=2000,"XVII","XVIII"))</f>
        <v>XVI</v>
      </c>
      <c r="Q41" s="132">
        <v>14</v>
      </c>
      <c r="R41" s="133" t="s">
        <v>346</v>
      </c>
      <c r="S41" s="133" t="s">
        <v>347</v>
      </c>
    </row>
    <row r="42" spans="1:24">
      <c r="Q42" s="132">
        <v>15</v>
      </c>
      <c r="R42" s="133"/>
      <c r="S42" s="133"/>
    </row>
    <row r="43" spans="1:24">
      <c r="N43" t="str">
        <f>IF(cc&lt;=1400,"1")</f>
        <v>1</v>
      </c>
      <c r="Q43" s="132">
        <v>16</v>
      </c>
      <c r="R43" s="133"/>
      <c r="S43" s="133"/>
    </row>
    <row r="44" spans="1:24">
      <c r="Q44" s="132">
        <v>17</v>
      </c>
      <c r="R44" s="133"/>
      <c r="S44" s="133"/>
    </row>
    <row r="45" spans="1:24" s="211" customFormat="1">
      <c r="A45" s="2"/>
      <c r="B45" s="1"/>
      <c r="C45" s="1"/>
      <c r="D45" s="1"/>
      <c r="E45" s="2"/>
      <c r="F45" s="1"/>
      <c r="G45" s="1"/>
      <c r="H45" s="2"/>
      <c r="I45" s="2"/>
      <c r="J45" s="2"/>
      <c r="P45" s="50"/>
      <c r="Q45" s="132"/>
      <c r="R45" s="133"/>
      <c r="S45" s="133"/>
    </row>
    <row r="46" spans="1:24">
      <c r="R46" s="133"/>
      <c r="S46" s="133"/>
      <c r="T46" s="86"/>
    </row>
    <row r="51" spans="16:23">
      <c r="Q51" s="51">
        <v>1000</v>
      </c>
      <c r="R51" s="51">
        <v>1300</v>
      </c>
      <c r="S51" s="50">
        <v>1400</v>
      </c>
      <c r="T51" s="50">
        <v>1600</v>
      </c>
      <c r="U51" s="50">
        <v>2000</v>
      </c>
      <c r="V51" s="50">
        <v>2800</v>
      </c>
    </row>
    <row r="52" spans="16:23">
      <c r="P52" s="187"/>
      <c r="Q52" s="188">
        <v>1</v>
      </c>
      <c r="R52" s="188">
        <v>2</v>
      </c>
      <c r="S52" s="188">
        <v>3</v>
      </c>
      <c r="T52" s="189">
        <v>4</v>
      </c>
      <c r="U52" s="189">
        <v>5</v>
      </c>
      <c r="V52" s="189">
        <v>6</v>
      </c>
      <c r="W52" s="189">
        <v>7</v>
      </c>
    </row>
    <row r="53" spans="16:23">
      <c r="P53" s="188">
        <v>1</v>
      </c>
      <c r="Q53" s="185"/>
      <c r="R53" s="185"/>
      <c r="S53" s="185"/>
      <c r="T53" s="186"/>
      <c r="U53" s="186"/>
      <c r="V53" s="186"/>
      <c r="W53" s="186"/>
    </row>
    <row r="54" spans="16:23">
      <c r="P54" s="188">
        <v>2</v>
      </c>
      <c r="Q54" s="212" t="s">
        <v>98</v>
      </c>
      <c r="R54" s="212" t="s">
        <v>98</v>
      </c>
      <c r="S54" s="212" t="s">
        <v>98</v>
      </c>
      <c r="T54" s="212" t="s">
        <v>99</v>
      </c>
      <c r="U54" s="212" t="s">
        <v>101</v>
      </c>
      <c r="V54" s="213" t="s">
        <v>125</v>
      </c>
      <c r="W54" s="213" t="s">
        <v>125</v>
      </c>
    </row>
    <row r="55" spans="16:23">
      <c r="P55" s="188">
        <v>3</v>
      </c>
      <c r="Q55" s="214" t="s">
        <v>98</v>
      </c>
      <c r="R55" s="214" t="s">
        <v>98</v>
      </c>
      <c r="S55" s="214" t="s">
        <v>98</v>
      </c>
      <c r="T55" s="214" t="s">
        <v>99</v>
      </c>
      <c r="U55" s="212" t="s">
        <v>128</v>
      </c>
      <c r="V55" s="212" t="s">
        <v>133</v>
      </c>
      <c r="W55" s="212" t="s">
        <v>133</v>
      </c>
    </row>
    <row r="56" spans="16:23">
      <c r="P56" s="188">
        <v>4</v>
      </c>
      <c r="Q56" s="214" t="s">
        <v>98</v>
      </c>
      <c r="R56" s="214" t="s">
        <v>98</v>
      </c>
      <c r="S56" s="214" t="s">
        <v>98</v>
      </c>
      <c r="T56" s="214" t="s">
        <v>99</v>
      </c>
      <c r="U56" s="212" t="s">
        <v>101</v>
      </c>
      <c r="V56" s="212" t="s">
        <v>129</v>
      </c>
      <c r="W56" s="212" t="s">
        <v>129</v>
      </c>
    </row>
    <row r="57" spans="16:23">
      <c r="P57" s="188">
        <v>5</v>
      </c>
      <c r="Q57" s="214" t="s">
        <v>98</v>
      </c>
      <c r="R57" s="214" t="s">
        <v>98</v>
      </c>
      <c r="S57" s="214" t="s">
        <v>98</v>
      </c>
      <c r="T57" s="214" t="s">
        <v>99</v>
      </c>
      <c r="U57" s="212" t="s">
        <v>128</v>
      </c>
      <c r="V57" s="212" t="s">
        <v>129</v>
      </c>
      <c r="W57" s="212" t="s">
        <v>133</v>
      </c>
    </row>
    <row r="58" spans="16:23">
      <c r="P58" s="188">
        <v>6</v>
      </c>
      <c r="Q58" s="213" t="s">
        <v>126</v>
      </c>
      <c r="R58" s="213" t="s">
        <v>126</v>
      </c>
      <c r="S58" s="213" t="s">
        <v>126</v>
      </c>
      <c r="T58" s="212" t="s">
        <v>127</v>
      </c>
      <c r="U58" s="212" t="s">
        <v>128</v>
      </c>
      <c r="V58" s="212" t="s">
        <v>129</v>
      </c>
      <c r="W58" s="212" t="s">
        <v>129</v>
      </c>
    </row>
    <row r="59" spans="16:23">
      <c r="P59" s="188">
        <v>7</v>
      </c>
      <c r="Q59" s="213" t="s">
        <v>126</v>
      </c>
      <c r="R59" s="213" t="s">
        <v>126</v>
      </c>
      <c r="S59" s="213" t="s">
        <v>126</v>
      </c>
      <c r="T59" s="212" t="s">
        <v>127</v>
      </c>
      <c r="U59" s="212" t="s">
        <v>128</v>
      </c>
      <c r="V59" s="212" t="s">
        <v>129</v>
      </c>
      <c r="W59" s="212" t="s">
        <v>129</v>
      </c>
    </row>
    <row r="60" spans="16:23">
      <c r="P60" s="188">
        <v>8</v>
      </c>
      <c r="Q60" s="214" t="s">
        <v>130</v>
      </c>
      <c r="R60" s="214" t="s">
        <v>130</v>
      </c>
      <c r="S60" s="214" t="s">
        <v>130</v>
      </c>
      <c r="T60" s="214" t="s">
        <v>131</v>
      </c>
      <c r="U60" s="212" t="s">
        <v>132</v>
      </c>
      <c r="V60" s="212" t="s">
        <v>133</v>
      </c>
      <c r="W60" s="212" t="s">
        <v>133</v>
      </c>
    </row>
    <row r="61" spans="16:23">
      <c r="P61" s="188">
        <v>9</v>
      </c>
      <c r="Q61" s="214" t="s">
        <v>130</v>
      </c>
      <c r="R61" s="214" t="s">
        <v>130</v>
      </c>
      <c r="S61" s="214" t="s">
        <v>130</v>
      </c>
      <c r="T61" s="214" t="s">
        <v>131</v>
      </c>
      <c r="U61" s="212" t="s">
        <v>132</v>
      </c>
      <c r="V61" s="212" t="s">
        <v>133</v>
      </c>
      <c r="W61" s="212" t="s">
        <v>133</v>
      </c>
    </row>
    <row r="62" spans="16:23">
      <c r="P62" s="187">
        <v>10</v>
      </c>
      <c r="Q62" s="214" t="s">
        <v>315</v>
      </c>
      <c r="R62" s="214" t="s">
        <v>315</v>
      </c>
      <c r="S62" s="214" t="s">
        <v>316</v>
      </c>
      <c r="T62" s="214" t="s">
        <v>316</v>
      </c>
      <c r="U62" s="212" t="s">
        <v>316</v>
      </c>
      <c r="V62" s="212" t="s">
        <v>317</v>
      </c>
      <c r="W62" s="212" t="s">
        <v>317</v>
      </c>
    </row>
    <row r="63" spans="16:23">
      <c r="P63" s="187">
        <v>11</v>
      </c>
      <c r="Q63" s="214" t="s">
        <v>312</v>
      </c>
      <c r="R63" s="214" t="s">
        <v>312</v>
      </c>
      <c r="S63" s="214" t="s">
        <v>313</v>
      </c>
      <c r="T63" s="214" t="s">
        <v>313</v>
      </c>
      <c r="U63" s="212" t="s">
        <v>313</v>
      </c>
      <c r="V63" s="212" t="s">
        <v>314</v>
      </c>
      <c r="W63" s="212" t="s">
        <v>314</v>
      </c>
    </row>
    <row r="64" spans="16:23">
      <c r="P64" s="187">
        <v>12</v>
      </c>
      <c r="Q64" s="214" t="s">
        <v>243</v>
      </c>
      <c r="R64" s="214" t="s">
        <v>243</v>
      </c>
      <c r="S64" s="214" t="s">
        <v>243</v>
      </c>
      <c r="T64" s="214" t="s">
        <v>242</v>
      </c>
      <c r="U64" s="214" t="s">
        <v>242</v>
      </c>
      <c r="V64" s="214" t="s">
        <v>242</v>
      </c>
      <c r="W64" s="214" t="s">
        <v>242</v>
      </c>
    </row>
    <row r="65" spans="16:23">
      <c r="P65" s="187">
        <v>13</v>
      </c>
      <c r="Q65" s="213"/>
      <c r="R65" s="213"/>
      <c r="S65" s="213"/>
      <c r="T65" s="212" t="s">
        <v>321</v>
      </c>
      <c r="U65" s="212" t="s">
        <v>321</v>
      </c>
      <c r="V65" s="212" t="s">
        <v>322</v>
      </c>
      <c r="W65" s="212" t="s">
        <v>322</v>
      </c>
    </row>
    <row r="66" spans="16:23">
      <c r="P66" s="187">
        <v>14</v>
      </c>
    </row>
    <row r="67" spans="16:23">
      <c r="P67" s="187">
        <v>15</v>
      </c>
    </row>
    <row r="68" spans="16:23">
      <c r="P68" s="187">
        <v>16</v>
      </c>
    </row>
    <row r="69" spans="16:23">
      <c r="P69" s="187">
        <v>17</v>
      </c>
    </row>
    <row r="70" spans="16:23">
      <c r="P70" s="187">
        <v>18</v>
      </c>
    </row>
    <row r="71" spans="16:23">
      <c r="P71" s="187">
        <v>19</v>
      </c>
    </row>
    <row r="72" spans="16:23">
      <c r="P72" s="187">
        <v>20</v>
      </c>
    </row>
    <row r="73" spans="16:23">
      <c r="P73" s="187">
        <v>21</v>
      </c>
    </row>
    <row r="74" spans="16:23">
      <c r="P74" s="187">
        <v>22</v>
      </c>
    </row>
    <row r="78" spans="16:23">
      <c r="R78" s="50">
        <f>IF(Campeonato=2,"",VLOOKUP(' Datos de Organizadores '!P31,' Datos de Organizadores '!Q28:T44,4))</f>
        <v>0</v>
      </c>
    </row>
  </sheetData>
  <mergeCells count="4">
    <mergeCell ref="A1:J1"/>
    <mergeCell ref="K1:M1"/>
    <mergeCell ref="T4:X4"/>
    <mergeCell ref="T5:X5"/>
  </mergeCells>
  <phoneticPr fontId="24" type="noConversion"/>
  <hyperlinks>
    <hyperlink ref="J3" r:id="rId1" xr:uid="{00000000-0004-0000-0200-000000000000}"/>
    <hyperlink ref="J8" r:id="rId2" xr:uid="{00000000-0004-0000-0200-000003000000}"/>
    <hyperlink ref="J11" r:id="rId3" xr:uid="{00000000-0004-0000-0200-000005000000}"/>
    <hyperlink ref="J13" r:id="rId4" xr:uid="{00000000-0004-0000-0200-000006000000}"/>
    <hyperlink ref="J14" r:id="rId5" xr:uid="{00000000-0004-0000-0200-000007000000}"/>
    <hyperlink ref="J6" r:id="rId6" xr:uid="{FC91BCC1-4DB1-AF41-AB91-7DD71B4F67A2}"/>
    <hyperlink ref="J7" r:id="rId7" xr:uid="{449890A2-CD03-F54A-B21A-D01949E1E655}"/>
    <hyperlink ref="J9" r:id="rId8" xr:uid="{CD2E1E8F-84FE-A14A-ADE4-292BA5247BF8}"/>
    <hyperlink ref="J10" r:id="rId9" xr:uid="{F377AFD9-4164-4749-B723-0F25B70006C5}"/>
  </hyperlinks>
  <pageMargins left="0.75" right="0.75" top="1" bottom="1" header="0" footer="0"/>
  <pageSetup paperSize="9" orientation="portrait"/>
  <cellWatches>
    <cellWatch r="T5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"/>
  <sheetViews>
    <sheetView workbookViewId="0">
      <selection activeCell="A2" sqref="A2:XFD2"/>
    </sheetView>
  </sheetViews>
  <sheetFormatPr baseColWidth="10" defaultRowHeight="13"/>
  <cols>
    <col min="2" max="2" width="29.6640625" customWidth="1"/>
    <col min="3" max="3" width="21.83203125" customWidth="1"/>
    <col min="4" max="4" width="32.6640625" bestFit="1" customWidth="1"/>
    <col min="8" max="8" width="21.5" customWidth="1"/>
  </cols>
  <sheetData>
    <row r="1" spans="1:18" s="218" customFormat="1" ht="30" customHeight="1">
      <c r="A1" s="219" t="s">
        <v>25</v>
      </c>
      <c r="B1" s="219" t="s">
        <v>80</v>
      </c>
      <c r="C1" s="219" t="s">
        <v>273</v>
      </c>
      <c r="D1" s="219" t="s">
        <v>84</v>
      </c>
      <c r="E1" s="219" t="s">
        <v>274</v>
      </c>
      <c r="F1" s="219" t="s">
        <v>275</v>
      </c>
      <c r="G1" s="220" t="s">
        <v>276</v>
      </c>
      <c r="H1" s="219" t="s">
        <v>277</v>
      </c>
      <c r="I1" s="221" t="s">
        <v>278</v>
      </c>
      <c r="J1" s="219" t="s">
        <v>279</v>
      </c>
      <c r="K1" s="219" t="s">
        <v>280</v>
      </c>
      <c r="L1" s="219" t="s">
        <v>281</v>
      </c>
      <c r="M1" s="219" t="s">
        <v>282</v>
      </c>
      <c r="N1" s="219" t="s">
        <v>283</v>
      </c>
      <c r="O1" s="219" t="s">
        <v>284</v>
      </c>
      <c r="P1" s="219" t="s">
        <v>285</v>
      </c>
      <c r="Q1" s="219" t="s">
        <v>286</v>
      </c>
      <c r="R1" s="217" t="s">
        <v>324</v>
      </c>
    </row>
    <row r="2" spans="1:18">
      <c r="A2" s="222"/>
      <c r="B2" s="222">
        <f>' Boletín de Inscripción '!D39</f>
        <v>0</v>
      </c>
      <c r="C2" s="222" t="str">
        <f>CONCATENATE(' Boletín de Inscripción '!Y43,"   ",' Boletín de Inscripción '!AD43)</f>
        <v xml:space="preserve">   </v>
      </c>
      <c r="D2" s="222" t="str">
        <f>CONCATENATE(' Boletín de Inscripción '!D48," ",' Boletín de Inscripción '!L48," ",' Boletín de Inscripción '!V48)</f>
        <v xml:space="preserve">  </v>
      </c>
      <c r="E2" s="222">
        <f>' Boletín de Inscripción '!Q52</f>
        <v>0</v>
      </c>
      <c r="F2" s="222">
        <f>' Boletín de Inscripción '!Y52</f>
        <v>0</v>
      </c>
      <c r="G2" s="222">
        <f>' Boletín de Inscripción '!D54</f>
        <v>0</v>
      </c>
      <c r="H2" s="222" t="str">
        <f>CONCATENATE(' Boletín de Inscripción '!C60," ",' Boletín de Inscripción '!F60)</f>
        <v xml:space="preserve"> </v>
      </c>
      <c r="I2" s="222">
        <f>cc</f>
        <v>0</v>
      </c>
      <c r="J2" s="222">
        <f>' Boletín de Inscripción '!Q62</f>
        <v>0</v>
      </c>
      <c r="K2" s="222" t="str">
        <f>' Boletín de Inscripción '!Q64</f>
        <v/>
      </c>
      <c r="L2" s="222">
        <f>' Boletín de Inscripción '!W64</f>
        <v>0</v>
      </c>
      <c r="M2" s="222">
        <f>' Boletín de Inscripción '!J66</f>
        <v>0</v>
      </c>
      <c r="N2" s="222"/>
      <c r="O2" s="222"/>
      <c r="P2" s="222">
        <f>' Boletín de Inscripción '!V54</f>
        <v>0</v>
      </c>
      <c r="Q2" s="222">
        <f>' Boletín de Inscripción '!C62</f>
        <v>0</v>
      </c>
      <c r="R2" t="str">
        <f>' Boletín de Inscripción '!AG52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 Derechos de Inscripción </vt:lpstr>
      <vt:lpstr> Boletín de Inscripción </vt:lpstr>
      <vt:lpstr> Datos de Organizadores </vt:lpstr>
      <vt:lpstr>EXPORTACION HOJA</vt:lpstr>
      <vt:lpstr>Ambos</vt:lpstr>
      <vt:lpstr>' Boletín de Inscripción '!Área_de_impresión</vt:lpstr>
      <vt:lpstr>' Derechos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CLASEM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Gonzalez  Marquez</cp:lastModifiedBy>
  <cp:lastPrinted>2014-02-11T18:58:59Z</cp:lastPrinted>
  <dcterms:created xsi:type="dcterms:W3CDTF">2006-10-27T17:07:54Z</dcterms:created>
  <dcterms:modified xsi:type="dcterms:W3CDTF">2018-06-12T08:33:43Z</dcterms:modified>
</cp:coreProperties>
</file>